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YandexDisk\Шаблоны ОГЭ и ЕГЭ\Химия\Химия11-2016\"/>
    </mc:Choice>
  </mc:AlternateContent>
  <bookViews>
    <workbookView xWindow="120" yWindow="45" windowWidth="23895" windowHeight="9975"/>
  </bookViews>
  <sheets>
    <sheet name="Пояснительная записка" sheetId="11" r:id="rId1"/>
    <sheet name="Списки" sheetId="12" r:id="rId2"/>
    <sheet name="Таблица" sheetId="10" r:id="rId3"/>
    <sheet name="Анализ1" sheetId="13" r:id="rId4"/>
    <sheet name="Бланк" sheetId="14" state="hidden" r:id="rId5"/>
  </sheets>
  <externalReferences>
    <externalReference r:id="rId6"/>
  </externalReferences>
  <definedNames>
    <definedName name="Вариант3" localSheetId="3">#REF!</definedName>
    <definedName name="Вариант3" localSheetId="0">#REF!</definedName>
    <definedName name="Вариант3" localSheetId="1">#REF!</definedName>
    <definedName name="Вариант3">#REF!</definedName>
    <definedName name="Варианты" localSheetId="3">[1]Списки!$C$2:$C$21</definedName>
    <definedName name="Варианты" localSheetId="0">[1]Списки!$C$2:$C$21</definedName>
    <definedName name="Варианты" localSheetId="1">Списки!$C$2:$C$21</definedName>
    <definedName name="Варианты">#REF!</definedName>
    <definedName name="Варианты1">Списки!$C$2:$C$21</definedName>
    <definedName name="Варианты2" localSheetId="3">#REF!</definedName>
    <definedName name="Варианты2" localSheetId="0">#REF!</definedName>
    <definedName name="Варианты2" localSheetId="1">#REF!</definedName>
    <definedName name="Варианты2">#REF!</definedName>
    <definedName name="ВариантыA">Списки!$C$2:$C$21</definedName>
    <definedName name="ВарФиз">Списки!$C$2:$C$21</definedName>
    <definedName name="Физика" localSheetId="3">#REF!</definedName>
    <definedName name="Физика" localSheetId="0">#REF!</definedName>
    <definedName name="Физика" localSheetId="1">#REF!</definedName>
    <definedName name="Физика">#REF!</definedName>
  </definedNames>
  <calcPr calcId="152511"/>
</workbook>
</file>

<file path=xl/calcChain.xml><?xml version="1.0" encoding="utf-8"?>
<calcChain xmlns="http://schemas.openxmlformats.org/spreadsheetml/2006/main">
  <c r="AW6" i="10" l="1"/>
  <c r="AW10" i="10"/>
  <c r="AW11" i="10"/>
  <c r="AW12" i="10"/>
  <c r="AW13" i="10"/>
  <c r="AW14" i="10"/>
  <c r="AW15" i="10"/>
  <c r="AW16" i="10"/>
  <c r="AW17" i="10"/>
  <c r="AW18" i="10"/>
  <c r="AW4" i="10"/>
  <c r="AQ8" i="10"/>
  <c r="AW8" i="10" s="1"/>
  <c r="AQ4" i="10"/>
  <c r="AF8" i="13" l="1"/>
  <c r="AD8" i="13"/>
  <c r="AE8" i="13"/>
  <c r="AD7" i="13"/>
  <c r="AE7" i="13"/>
  <c r="AF7" i="13"/>
  <c r="AC7" i="13"/>
  <c r="AD6" i="13"/>
  <c r="AE6" i="13"/>
  <c r="AF6" i="13"/>
  <c r="AG6" i="13"/>
  <c r="AH6" i="13"/>
  <c r="AC6" i="13"/>
  <c r="AG5" i="13"/>
  <c r="AD5" i="13"/>
  <c r="AE5" i="13"/>
  <c r="AF5" i="13"/>
  <c r="AC5" i="13"/>
  <c r="AC8" i="13"/>
  <c r="AF3" i="13"/>
  <c r="AE3" i="13"/>
  <c r="AD3" i="13"/>
  <c r="AC3" i="13"/>
  <c r="V8" i="13"/>
  <c r="V7" i="13"/>
  <c r="V6" i="13"/>
  <c r="V5" i="13"/>
  <c r="V3" i="13"/>
  <c r="K21" i="13"/>
  <c r="K20" i="13"/>
  <c r="K19" i="13"/>
  <c r="O17" i="13"/>
  <c r="O16" i="13"/>
  <c r="O15" i="13"/>
  <c r="K17" i="13"/>
  <c r="K16" i="13"/>
  <c r="K15" i="13"/>
  <c r="O13" i="13"/>
  <c r="O12" i="13"/>
  <c r="O11" i="13"/>
  <c r="K13" i="13"/>
  <c r="K12" i="13"/>
  <c r="K11" i="13"/>
  <c r="O9" i="13"/>
  <c r="O8" i="13"/>
  <c r="O7" i="13"/>
  <c r="K9" i="13"/>
  <c r="K8" i="13"/>
  <c r="K7" i="13"/>
  <c r="O5" i="13"/>
  <c r="O4" i="13"/>
  <c r="O3" i="13"/>
  <c r="K5" i="13"/>
  <c r="K4" i="13"/>
  <c r="K3" i="13"/>
  <c r="AQ5" i="10"/>
  <c r="AW5" i="10" s="1"/>
  <c r="AQ6" i="10"/>
  <c r="AQ7" i="10"/>
  <c r="AW7" i="10" s="1"/>
  <c r="AQ9" i="10"/>
  <c r="AW9" i="10" s="1"/>
  <c r="AQ10" i="10"/>
  <c r="AQ11" i="10"/>
  <c r="AQ12" i="10"/>
  <c r="AQ13" i="10"/>
  <c r="AQ14" i="10"/>
  <c r="AQ15" i="10"/>
  <c r="AQ16" i="10"/>
  <c r="AQ17" i="10"/>
  <c r="AQ18" i="10"/>
  <c r="AQ19" i="10"/>
  <c r="AW19" i="10" s="1"/>
  <c r="AQ20" i="10"/>
  <c r="AW20" i="10" s="1"/>
  <c r="AQ21" i="10"/>
  <c r="AW21" i="10" s="1"/>
  <c r="AQ22" i="10"/>
  <c r="AW22" i="10" s="1"/>
  <c r="AQ23" i="10"/>
  <c r="AW23" i="10" s="1"/>
  <c r="AQ24" i="10"/>
  <c r="AW24" i="10" s="1"/>
  <c r="AQ25" i="10"/>
  <c r="AW25" i="10" s="1"/>
  <c r="AQ26" i="10"/>
  <c r="AW26" i="10" s="1"/>
  <c r="AQ27" i="10"/>
  <c r="AW27" i="10" s="1"/>
  <c r="AQ28" i="10"/>
  <c r="AW28" i="10" s="1"/>
  <c r="AQ29" i="10"/>
  <c r="AW29" i="10" s="1"/>
  <c r="AQ30" i="10"/>
  <c r="AW30" i="10" s="1"/>
  <c r="AQ31" i="10"/>
  <c r="AW31" i="10" s="1"/>
  <c r="AQ32" i="10"/>
  <c r="AW32" i="10" s="1"/>
  <c r="AQ33" i="10"/>
  <c r="AW33" i="10" s="1"/>
  <c r="AH34" i="10"/>
  <c r="AI34" i="10"/>
  <c r="AJ34" i="10"/>
  <c r="AK34" i="10"/>
  <c r="AL34" i="10"/>
  <c r="AM34" i="10"/>
  <c r="AN34" i="10"/>
  <c r="AO34" i="10"/>
  <c r="AP34" i="10"/>
  <c r="Q34" i="10" l="1"/>
  <c r="R34" i="10"/>
  <c r="S34" i="10"/>
  <c r="T34" i="10"/>
  <c r="U34" i="10"/>
  <c r="V34" i="10"/>
  <c r="W34" i="10"/>
  <c r="X34" i="10"/>
  <c r="Y34" i="10"/>
  <c r="Z34" i="10"/>
  <c r="AA34" i="10"/>
  <c r="AB34" i="10"/>
  <c r="AC34" i="10"/>
  <c r="AD34" i="10"/>
  <c r="AE34" i="10"/>
  <c r="AF34" i="10"/>
  <c r="AG34" i="10"/>
  <c r="AV13" i="10" l="1"/>
  <c r="AU13" i="10" s="1"/>
  <c r="AR13" i="10" s="1"/>
  <c r="AS13" i="10" s="1"/>
  <c r="AV18" i="10"/>
  <c r="AV19" i="10"/>
  <c r="AU19" i="10" s="1"/>
  <c r="AR19" i="10" s="1"/>
  <c r="AS19" i="10" s="1"/>
  <c r="AV26" i="10"/>
  <c r="AU26" i="10" s="1"/>
  <c r="AV27" i="10"/>
  <c r="AU27" i="10" s="1"/>
  <c r="AR27" i="10" s="1"/>
  <c r="AS27" i="10" s="1"/>
  <c r="AV33" i="10"/>
  <c r="AU33" i="10" s="1"/>
  <c r="AR33" i="10" s="1"/>
  <c r="AS33" i="10" s="1"/>
  <c r="AV4" i="10"/>
  <c r="AU4" i="10" s="1"/>
  <c r="AV5" i="10"/>
  <c r="AU5" i="10" s="1"/>
  <c r="AR5" i="10" s="1"/>
  <c r="AS5" i="10" s="1"/>
  <c r="AV10" i="10"/>
  <c r="AU10" i="10" s="1"/>
  <c r="AR10" i="10" s="1"/>
  <c r="AS10" i="10" s="1"/>
  <c r="AV21" i="10"/>
  <c r="AU21" i="10" s="1"/>
  <c r="AR21" i="10" s="1"/>
  <c r="AS21" i="10" s="1"/>
  <c r="AV30" i="10"/>
  <c r="AU30" i="10" s="1"/>
  <c r="AR30" i="10" s="1"/>
  <c r="AS30" i="10" s="1"/>
  <c r="AR26" i="10" l="1"/>
  <c r="AS26" i="10" s="1"/>
  <c r="AT13" i="10"/>
  <c r="AT27" i="10"/>
  <c r="AT30" i="10"/>
  <c r="AT21" i="10"/>
  <c r="AT5" i="10"/>
  <c r="AV23" i="10"/>
  <c r="AU23" i="10" s="1"/>
  <c r="AR23" i="10" s="1"/>
  <c r="AS23" i="10" s="1"/>
  <c r="AV11" i="10"/>
  <c r="AU11" i="10" s="1"/>
  <c r="AR11" i="10" s="1"/>
  <c r="AS11" i="10" s="1"/>
  <c r="AV22" i="10"/>
  <c r="AU22" i="10" s="1"/>
  <c r="AR22" i="10" s="1"/>
  <c r="AS22" i="10" s="1"/>
  <c r="AV25" i="10"/>
  <c r="AU25" i="10" s="1"/>
  <c r="AR25" i="10" s="1"/>
  <c r="AS25" i="10" s="1"/>
  <c r="AQ34" i="10"/>
  <c r="AW34" i="10" s="1"/>
  <c r="AV9" i="10"/>
  <c r="AU9" i="10" s="1"/>
  <c r="AR9" i="10" s="1"/>
  <c r="AS9" i="10" s="1"/>
  <c r="AV14" i="10"/>
  <c r="AU14" i="10" s="1"/>
  <c r="AR14" i="10" s="1"/>
  <c r="AS14" i="10" s="1"/>
  <c r="AU18" i="10"/>
  <c r="AR18" i="10" s="1"/>
  <c r="AS18" i="10" s="1"/>
  <c r="AV17" i="10"/>
  <c r="AU17" i="10" s="1"/>
  <c r="AR17" i="10" s="1"/>
  <c r="AS17" i="10" s="1"/>
  <c r="AT19" i="10"/>
  <c r="AV29" i="10"/>
  <c r="AU29" i="10" s="1"/>
  <c r="AR29" i="10" s="1"/>
  <c r="AS29" i="10" s="1"/>
  <c r="AR4" i="10"/>
  <c r="AV6" i="10"/>
  <c r="AU6" i="10" s="1"/>
  <c r="AR6" i="10" s="1"/>
  <c r="AS6" i="10" s="1"/>
  <c r="AV32" i="10"/>
  <c r="AU32" i="10" s="1"/>
  <c r="AV28" i="10"/>
  <c r="AU28" i="10" s="1"/>
  <c r="AR28" i="10" s="1"/>
  <c r="AS28" i="10" s="1"/>
  <c r="AV24" i="10"/>
  <c r="AU24" i="10" s="1"/>
  <c r="AR24" i="10" s="1"/>
  <c r="AS24" i="10" s="1"/>
  <c r="AV20" i="10"/>
  <c r="AU20" i="10" s="1"/>
  <c r="AR20" i="10" s="1"/>
  <c r="AS20" i="10" s="1"/>
  <c r="AV16" i="10"/>
  <c r="AU16" i="10" s="1"/>
  <c r="AR16" i="10" s="1"/>
  <c r="AS16" i="10" s="1"/>
  <c r="AV12" i="10"/>
  <c r="AU12" i="10" s="1"/>
  <c r="AR12" i="10" s="1"/>
  <c r="AS12" i="10" s="1"/>
  <c r="AV8" i="10"/>
  <c r="AU8" i="10" s="1"/>
  <c r="AR8" i="10" s="1"/>
  <c r="AS8" i="10" s="1"/>
  <c r="AV31" i="10"/>
  <c r="AU31" i="10" s="1"/>
  <c r="AR31" i="10" s="1"/>
  <c r="AS31" i="10" s="1"/>
  <c r="AV15" i="10"/>
  <c r="AU15" i="10" s="1"/>
  <c r="AR15" i="10" s="1"/>
  <c r="AS15" i="10" s="1"/>
  <c r="AV7" i="10"/>
  <c r="AU7" i="10" s="1"/>
  <c r="AR7" i="10" s="1"/>
  <c r="AS7" i="10" s="1"/>
  <c r="A27" i="10"/>
  <c r="A28" i="10"/>
  <c r="A29" i="10"/>
  <c r="A30" i="10"/>
  <c r="A31" i="10"/>
  <c r="A32" i="10"/>
  <c r="A33" i="10"/>
  <c r="AR32" i="10" l="1"/>
  <c r="AS32" i="10" s="1"/>
  <c r="AT26" i="10"/>
  <c r="AT4" i="10"/>
  <c r="AS4" i="10"/>
  <c r="AT7" i="10"/>
  <c r="AT12" i="10"/>
  <c r="AT9" i="10"/>
  <c r="AT11" i="10"/>
  <c r="AT6" i="10"/>
  <c r="AT8" i="10"/>
  <c r="AT25" i="10"/>
  <c r="AT24" i="10"/>
  <c r="AT23" i="10"/>
  <c r="AT22" i="10"/>
  <c r="AT20" i="10"/>
  <c r="AT28" i="10"/>
  <c r="AT29" i="10"/>
  <c r="AT31" i="10"/>
  <c r="AT18" i="10"/>
  <c r="AT17" i="10"/>
  <c r="AT15" i="10"/>
  <c r="AT14" i="10"/>
  <c r="AV34" i="10"/>
  <c r="AU34" i="10" s="1"/>
  <c r="E18" i="13"/>
  <c r="A9" i="13"/>
  <c r="A23" i="10"/>
  <c r="A24" i="10"/>
  <c r="A25" i="10"/>
  <c r="A26" i="10"/>
  <c r="AB19" i="13" l="1"/>
  <c r="AT32" i="10"/>
  <c r="AB18" i="13"/>
  <c r="AB17" i="13"/>
  <c r="AB20" i="13"/>
  <c r="AT33" i="10"/>
  <c r="AT10" i="10"/>
  <c r="AR34" i="10"/>
  <c r="E20" i="13" s="1"/>
  <c r="AT16" i="10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4" i="10"/>
  <c r="D2" i="13"/>
  <c r="AB24" i="13" l="1"/>
  <c r="AB22" i="13"/>
  <c r="AB23" i="13"/>
  <c r="B41" i="10"/>
  <c r="E13" i="13" s="1"/>
  <c r="B37" i="10"/>
  <c r="E9" i="13" s="1"/>
  <c r="B40" i="10"/>
  <c r="E12" i="13" s="1"/>
  <c r="B38" i="10"/>
  <c r="E10" i="13" s="1"/>
  <c r="B36" i="10"/>
  <c r="E8" i="13" s="1"/>
  <c r="B42" i="10"/>
  <c r="E14" i="13" s="1"/>
  <c r="B39" i="10"/>
  <c r="E11" i="13" s="1"/>
  <c r="P34" i="10"/>
  <c r="O34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G8" i="13" l="1"/>
  <c r="G11" i="13"/>
  <c r="G13" i="13"/>
  <c r="G14" i="13" l="1"/>
  <c r="G9" i="13"/>
  <c r="G12" i="13"/>
  <c r="G10" i="13"/>
</calcChain>
</file>

<file path=xl/comments1.xml><?xml version="1.0" encoding="utf-8"?>
<comments xmlns="http://schemas.openxmlformats.org/spreadsheetml/2006/main">
  <authors>
    <author>Шамарина</author>
  </authors>
  <commentLis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Шамарина:</t>
        </r>
        <r>
          <rPr>
            <sz val="9"/>
            <color indexed="81"/>
            <rFont val="Tahoma"/>
            <family val="2"/>
            <charset val="204"/>
          </rPr>
          <t xml:space="preserve">
В столбец вводим номера вариантов</t>
        </r>
      </text>
    </comment>
  </commentList>
</comments>
</file>

<file path=xl/comments2.xml><?xml version="1.0" encoding="utf-8"?>
<comments xmlns="http://schemas.openxmlformats.org/spreadsheetml/2006/main">
  <authors>
    <author>Татьяна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04"/>
          </rPr>
          <t>Татьяна:</t>
        </r>
        <r>
          <rPr>
            <sz val="9"/>
            <color indexed="81"/>
            <rFont val="Tahoma"/>
            <family val="2"/>
            <charset val="204"/>
          </rPr>
          <t xml:space="preserve">
Введите дату проведения экзамена</t>
        </r>
      </text>
    </comment>
  </commentList>
</comments>
</file>

<file path=xl/comments3.xml><?xml version="1.0" encoding="utf-8"?>
<comments xmlns="http://schemas.openxmlformats.org/spreadsheetml/2006/main">
  <authors>
    <author>Шамарина</author>
  </authors>
  <commentList>
    <comment ref="D3" authorId="0" shapeId="0">
      <text>
        <r>
          <rPr>
            <b/>
            <sz val="9"/>
            <color indexed="81"/>
            <rFont val="Tahoma"/>
            <family val="2"/>
            <charset val="204"/>
          </rPr>
          <t>Шамарина:</t>
        </r>
        <r>
          <rPr>
            <sz val="9"/>
            <color indexed="81"/>
            <rFont val="Tahoma"/>
            <family val="2"/>
            <charset val="204"/>
          </rPr>
          <t xml:space="preserve">
Вводим ФИО учителя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  <charset val="204"/>
          </rPr>
          <t>Татьяна:</t>
        </r>
        <r>
          <rPr>
            <sz val="9"/>
            <color indexed="81"/>
            <rFont val="Tahoma"/>
            <family val="2"/>
            <charset val="204"/>
          </rPr>
          <t xml:space="preserve">
Можно изменить значение</t>
        </r>
      </text>
    </comment>
    <comment ref="A23" authorId="0" shapeId="0">
      <text>
        <r>
          <rPr>
            <b/>
            <sz val="9"/>
            <color indexed="81"/>
            <rFont val="Tahoma"/>
            <family val="2"/>
            <charset val="204"/>
          </rPr>
          <t>Шамарина:</t>
        </r>
        <r>
          <rPr>
            <sz val="9"/>
            <color indexed="81"/>
            <rFont val="Tahoma"/>
            <family val="2"/>
            <charset val="204"/>
          </rPr>
          <t xml:space="preserve">
Вводим номера заданий</t>
        </r>
      </text>
    </comment>
    <comment ref="I23" authorId="0" shapeId="0">
      <text>
        <r>
          <rPr>
            <b/>
            <sz val="9"/>
            <color indexed="81"/>
            <rFont val="Tahoma"/>
            <family val="2"/>
            <charset val="204"/>
          </rPr>
          <t>Шамарина:</t>
        </r>
        <r>
          <rPr>
            <sz val="9"/>
            <color indexed="81"/>
            <rFont val="Tahoma"/>
            <family val="2"/>
            <charset val="204"/>
          </rPr>
          <t xml:space="preserve">
Вводим номера заданий</t>
        </r>
      </text>
    </comment>
    <comment ref="A25" authorId="0" shapeId="0">
      <text>
        <r>
          <rPr>
            <b/>
            <sz val="9"/>
            <color indexed="81"/>
            <rFont val="Tahoma"/>
            <family val="2"/>
            <charset val="204"/>
          </rPr>
          <t>Шамарина:</t>
        </r>
        <r>
          <rPr>
            <sz val="9"/>
            <color indexed="81"/>
            <rFont val="Tahoma"/>
            <family val="2"/>
            <charset val="204"/>
          </rPr>
          <t xml:space="preserve">
Вводим номера заданий</t>
        </r>
      </text>
    </comment>
    <comment ref="I25" authorId="0" shapeId="0">
      <text>
        <r>
          <rPr>
            <b/>
            <sz val="9"/>
            <color indexed="81"/>
            <rFont val="Tahoma"/>
            <family val="2"/>
            <charset val="204"/>
          </rPr>
          <t>Шамарина:</t>
        </r>
        <r>
          <rPr>
            <sz val="9"/>
            <color indexed="81"/>
            <rFont val="Tahoma"/>
            <family val="2"/>
            <charset val="204"/>
          </rPr>
          <t xml:space="preserve">
Вводим номера заданий</t>
        </r>
      </text>
    </comment>
  </commentList>
</comments>
</file>

<file path=xl/sharedStrings.xml><?xml version="1.0" encoding="utf-8"?>
<sst xmlns="http://schemas.openxmlformats.org/spreadsheetml/2006/main" count="228" uniqueCount="175">
  <si>
    <t>ФИ</t>
  </si>
  <si>
    <t>Вариант</t>
  </si>
  <si>
    <t>Варианты</t>
  </si>
  <si>
    <t>Дата:</t>
  </si>
  <si>
    <t>Задания</t>
  </si>
  <si>
    <t>Ошибки</t>
  </si>
  <si>
    <t>Учитель</t>
  </si>
  <si>
    <t>Количество учеников, сдающих экзамен</t>
  </si>
  <si>
    <t>Класс</t>
  </si>
  <si>
    <t>Задания, которые не вызвали затруднений у всех учащихся</t>
  </si>
  <si>
    <t>Задания, которые вызвали затруднения у 1-2 учащихся</t>
  </si>
  <si>
    <t>Задания, которые вызвали затруднения у 50% учащихся</t>
  </si>
  <si>
    <t>Задания, с которыми не справились более 50% учащихся</t>
  </si>
  <si>
    <t>0 баллов</t>
  </si>
  <si>
    <t>1 балл</t>
  </si>
  <si>
    <t>2 балла</t>
  </si>
  <si>
    <t>Условные обозначения:</t>
  </si>
  <si>
    <t>3 балла</t>
  </si>
  <si>
    <t>Пояснительная записка</t>
  </si>
  <si>
    <t>Шаблон состоит из нескольких листов:</t>
  </si>
  <si>
    <r>
      <t xml:space="preserve">Лист </t>
    </r>
    <r>
      <rPr>
        <b/>
        <i/>
        <sz val="12"/>
        <color theme="1"/>
        <rFont val="Calibri"/>
        <family val="2"/>
        <charset val="204"/>
        <scheme val="minor"/>
      </rPr>
      <t>Списки</t>
    </r>
    <r>
      <rPr>
        <i/>
        <sz val="12"/>
        <color theme="1"/>
        <rFont val="Calibri"/>
        <family val="2"/>
        <charset val="204"/>
        <scheme val="minor"/>
      </rPr>
      <t>: на данном листе учитель вводит ФИО учеников и номера вариантов. Лишних учеников можно удалить.</t>
    </r>
  </si>
  <si>
    <r>
      <t xml:space="preserve">Лист </t>
    </r>
    <r>
      <rPr>
        <b/>
        <i/>
        <sz val="12"/>
        <color theme="1"/>
        <rFont val="Calibri"/>
        <family val="2"/>
        <charset val="204"/>
        <scheme val="minor"/>
      </rPr>
      <t>Анализ1</t>
    </r>
    <r>
      <rPr>
        <i/>
        <sz val="12"/>
        <color theme="1"/>
        <rFont val="Calibri"/>
        <family val="2"/>
        <charset val="204"/>
        <scheme val="minor"/>
      </rPr>
      <t>: на данном листе учитель заполняет данными ячейки, выделенные голубым цветом.</t>
    </r>
  </si>
  <si>
    <t>№</t>
  </si>
  <si>
    <t>Список учащихся</t>
  </si>
  <si>
    <t>Ученик 1</t>
  </si>
  <si>
    <t>Ученик 2</t>
  </si>
  <si>
    <t>Ученик 3</t>
  </si>
  <si>
    <t>Ученик 4</t>
  </si>
  <si>
    <t>Ученик 5</t>
  </si>
  <si>
    <t>Ученик 6</t>
  </si>
  <si>
    <t>Ученик 7</t>
  </si>
  <si>
    <t>Ученик 8</t>
  </si>
  <si>
    <t>Ученик 9</t>
  </si>
  <si>
    <t>Ученик 10</t>
  </si>
  <si>
    <t>Ученик 11</t>
  </si>
  <si>
    <t>Ученик 12</t>
  </si>
  <si>
    <t>Ученик 13</t>
  </si>
  <si>
    <t>Ученик 14</t>
  </si>
  <si>
    <t>Ученик 15</t>
  </si>
  <si>
    <t>Ученик 16</t>
  </si>
  <si>
    <t>Ученик 17</t>
  </si>
  <si>
    <t>Ученик 18</t>
  </si>
  <si>
    <t>Ученик 19</t>
  </si>
  <si>
    <t>Ученик 20</t>
  </si>
  <si>
    <t>Дата</t>
  </si>
  <si>
    <t>Фамилия</t>
  </si>
  <si>
    <t>Имя</t>
  </si>
  <si>
    <t>Отчество</t>
  </si>
  <si>
    <t>Ответы на задания</t>
  </si>
  <si>
    <t>Задания 22-26:</t>
  </si>
  <si>
    <t>Экзамен по физике. 9 класс.</t>
  </si>
  <si>
    <t>Ученик 21</t>
  </si>
  <si>
    <t>Ученик 22</t>
  </si>
  <si>
    <t>Ученик 23</t>
  </si>
  <si>
    <t>Ученик 24</t>
  </si>
  <si>
    <t>Ученик 25</t>
  </si>
  <si>
    <t>Первичный балл</t>
  </si>
  <si>
    <t>Минимальный порог</t>
  </si>
  <si>
    <t>Тестовый балл</t>
  </si>
  <si>
    <t>Не преодолели порог:</t>
  </si>
  <si>
    <t>Не преодолели миним. порог:</t>
  </si>
  <si>
    <t>баллов</t>
  </si>
  <si>
    <t>меньше 50 баллов:</t>
  </si>
  <si>
    <t>51-60 баллов:</t>
  </si>
  <si>
    <t>61-70 баллов:</t>
  </si>
  <si>
    <t>71-80 баллов:</t>
  </si>
  <si>
    <t>81-90 баллов:</t>
  </si>
  <si>
    <t>91-100 баллов:</t>
  </si>
  <si>
    <t>Ученик 26</t>
  </si>
  <si>
    <t>Ученик 27</t>
  </si>
  <si>
    <t>Ученик 28</t>
  </si>
  <si>
    <t>Ученик 29</t>
  </si>
  <si>
    <t>Ученик 30</t>
  </si>
  <si>
    <t>К2</t>
  </si>
  <si>
    <t>К3</t>
  </si>
  <si>
    <t>К4</t>
  </si>
  <si>
    <t>К5</t>
  </si>
  <si>
    <t>К6</t>
  </si>
  <si>
    <t>К7</t>
  </si>
  <si>
    <t>К8</t>
  </si>
  <si>
    <t>К9</t>
  </si>
  <si>
    <t>К10</t>
  </si>
  <si>
    <t>К11</t>
  </si>
  <si>
    <t>К12</t>
  </si>
  <si>
    <t>1б</t>
  </si>
  <si>
    <t>3б</t>
  </si>
  <si>
    <t>2б</t>
  </si>
  <si>
    <t>Средний первичный балл:</t>
  </si>
  <si>
    <t>Средний тестовый балл:</t>
  </si>
  <si>
    <t xml:space="preserve">Шаблон разработала учитель физики и информатики Татьяна Николаевна Шамарина </t>
  </si>
  <si>
    <t>%</t>
  </si>
  <si>
    <r>
      <t xml:space="preserve">Лист </t>
    </r>
    <r>
      <rPr>
        <b/>
        <i/>
        <sz val="12"/>
        <color theme="1"/>
        <rFont val="Calibri"/>
        <family val="2"/>
        <charset val="204"/>
        <scheme val="minor"/>
      </rPr>
      <t>Таблица:</t>
    </r>
    <r>
      <rPr>
        <i/>
        <sz val="12"/>
        <color theme="1"/>
        <rFont val="Calibri"/>
        <family val="2"/>
        <charset val="204"/>
        <scheme val="minor"/>
      </rPr>
      <t xml:space="preserve"> на данном листе в столбце В учитель выбирает номер варианта для каждого ученика. В ячейку В2 вводит дату проведения экзамена. После выполнения заданий вводятся баллы, которые набрал каждый ученик по заданиям.Оценки, их количество, число ошибок по каждому заданию вычисляются автоматически.</t>
    </r>
  </si>
  <si>
    <t>Оценка заданий с развернутым ответом</t>
  </si>
  <si>
    <t>0 б.</t>
  </si>
  <si>
    <t>1 б.</t>
  </si>
  <si>
    <t>2 б.</t>
  </si>
  <si>
    <t>3 б.</t>
  </si>
  <si>
    <r>
      <t xml:space="preserve">Т.к. баллы ЕГЭ больше не влияют на отметку в аттестате, оценки по ЕГЭ перестали выставлять. Но т.к. пятибальная шкала удобна и привычна для учителя, добавим на листе </t>
    </r>
    <r>
      <rPr>
        <b/>
        <i/>
        <sz val="12"/>
        <color theme="1"/>
        <rFont val="Calibri"/>
        <family val="2"/>
        <charset val="204"/>
        <scheme val="minor"/>
      </rPr>
      <t>Таблица</t>
    </r>
    <r>
      <rPr>
        <i/>
        <sz val="12"/>
        <color theme="1"/>
        <rFont val="Calibri"/>
        <family val="2"/>
        <charset val="204"/>
        <scheme val="minor"/>
      </rPr>
      <t xml:space="preserve"> графу </t>
    </r>
    <r>
      <rPr>
        <i/>
        <u/>
        <sz val="12"/>
        <color theme="1"/>
        <rFont val="Calibri"/>
        <family val="2"/>
        <charset val="204"/>
        <scheme val="minor"/>
      </rPr>
      <t>Оценка</t>
    </r>
    <r>
      <rPr>
        <i/>
        <sz val="12"/>
        <color theme="1"/>
        <rFont val="Calibri"/>
        <family val="2"/>
        <charset val="204"/>
        <scheme val="minor"/>
      </rPr>
      <t xml:space="preserve">, а на листе </t>
    </r>
    <r>
      <rPr>
        <b/>
        <i/>
        <sz val="12"/>
        <color theme="1"/>
        <rFont val="Calibri"/>
        <family val="2"/>
        <charset val="204"/>
        <scheme val="minor"/>
      </rPr>
      <t>Анализ1</t>
    </r>
    <r>
      <rPr>
        <i/>
        <sz val="12"/>
        <color theme="1"/>
        <rFont val="Calibri"/>
        <family val="2"/>
        <charset val="204"/>
        <scheme val="minor"/>
      </rPr>
      <t xml:space="preserve"> - </t>
    </r>
    <r>
      <rPr>
        <i/>
        <u/>
        <sz val="12"/>
        <color theme="1"/>
        <rFont val="Calibri"/>
        <family val="2"/>
        <charset val="204"/>
        <scheme val="minor"/>
      </rPr>
      <t>процент качества, процент успеваемости и уровень обученности.</t>
    </r>
  </si>
  <si>
    <t>Критерии оценивания по пятибальной шкале</t>
  </si>
  <si>
    <t>Оценка</t>
  </si>
  <si>
    <t>Количество баллов</t>
  </si>
  <si>
    <t>Отметка 2</t>
  </si>
  <si>
    <t>0-35 б.</t>
  </si>
  <si>
    <t>Отметка 3</t>
  </si>
  <si>
    <t>Отметка 4</t>
  </si>
  <si>
    <t>Отметка 5</t>
  </si>
  <si>
    <t>Количество оценок</t>
  </si>
  <si>
    <t>Количество 2</t>
  </si>
  <si>
    <t>Количество 3</t>
  </si>
  <si>
    <t>Количество 4</t>
  </si>
  <si>
    <t>Количество 5</t>
  </si>
  <si>
    <t>Процент качества</t>
  </si>
  <si>
    <t>Процент успеваемости</t>
  </si>
  <si>
    <t>Уровень обученности</t>
  </si>
  <si>
    <r>
      <t xml:space="preserve">Шаблон </t>
    </r>
    <r>
      <rPr>
        <b/>
        <i/>
        <sz val="12"/>
        <color theme="1"/>
        <rFont val="Calibri"/>
        <family val="2"/>
        <charset val="204"/>
        <scheme val="minor"/>
      </rPr>
      <t>"Анализ результатов единого государственного экзамена по химии"</t>
    </r>
    <r>
      <rPr>
        <i/>
        <sz val="12"/>
        <color theme="1"/>
        <rFont val="Calibri"/>
        <family val="2"/>
        <charset val="204"/>
        <scheme val="minor"/>
      </rPr>
      <t xml:space="preserve"> позволяет учителю проанализировать результаты экзамена и создать по ним сводную ведомость. Шаблон можно использовать для пробного экзамена.</t>
    </r>
  </si>
  <si>
    <t>Экзамен по химии в 11 классе</t>
  </si>
  <si>
    <t>36-55 б.</t>
  </si>
  <si>
    <t>56-72 б.</t>
  </si>
  <si>
    <t>73-100 б.</t>
  </si>
  <si>
    <t>14</t>
  </si>
  <si>
    <t>Задание 27</t>
  </si>
  <si>
    <t>Задание 28</t>
  </si>
  <si>
    <t>Задание 29</t>
  </si>
  <si>
    <t>Задание 30</t>
  </si>
  <si>
    <t>Задание 31</t>
  </si>
  <si>
    <t>Задание 32</t>
  </si>
  <si>
    <t>Задание 33</t>
  </si>
  <si>
    <t>Задание 34</t>
  </si>
  <si>
    <t>Задание 35</t>
  </si>
  <si>
    <t>4 б.</t>
  </si>
  <si>
    <t>5 б.</t>
  </si>
  <si>
    <t>х</t>
  </si>
  <si>
    <t>4 балла</t>
  </si>
  <si>
    <t>5 балла</t>
  </si>
  <si>
    <t>Электронные оболочки атомов,осн.и возбужд.сост.атомов</t>
  </si>
  <si>
    <t>Закономерность измен-я хим.св-в эл-тов в ПСХЭ в завис.от положения</t>
  </si>
  <si>
    <t>Ковалентная,ионная,металлическая,водородная связи</t>
  </si>
  <si>
    <t>Электроотрицательность,степень окисления,валентность</t>
  </si>
  <si>
    <t>Ве-ва молекул.и немолек.строения.Тип крист.решетки</t>
  </si>
  <si>
    <t>Классиф.и номенклатура неорганич.и органич.вещ-в</t>
  </si>
  <si>
    <t>Характерные хим.св-ва простых в-в (металлов,неметаллов)</t>
  </si>
  <si>
    <t>Характерные хим.свойства оксидов(основных,амфотерных,кислотных)</t>
  </si>
  <si>
    <t>Характ. хим.св-ва оснований и амфотерных гидроксидов,кислот</t>
  </si>
  <si>
    <t>Характ.хим.св-ва солей (средних,кислых,основных,комплексных)</t>
  </si>
  <si>
    <t>Взаимосвязь неорганических веществ</t>
  </si>
  <si>
    <t>Теория строения орг.соед.(гомология,изомерия)</t>
  </si>
  <si>
    <t>Характерные хим.свойства углеводородов</t>
  </si>
  <si>
    <t>Характ.хим.св-ва предельных одноат.и многоат.спиртов,фенола</t>
  </si>
  <si>
    <t>Характ.хим.св-ва альдегидов,пред.карбоновых кислот,слож.эфиров,жиры,углеводы</t>
  </si>
  <si>
    <t>Осн.способы получ.углеводородов,кислородосод.соед.(в лабор.)</t>
  </si>
  <si>
    <t>Характ.хим.св-ва азотосод.орг.соед.(аминов,аминокислот).Белки</t>
  </si>
  <si>
    <t>Взаимосвязь углеводородов и кислородосод.орг.соед.</t>
  </si>
  <si>
    <t>Классиф.хим.реакций в неорг.и орг.химии</t>
  </si>
  <si>
    <t>Скорость реакции,ее зависимость от разл.факторов</t>
  </si>
  <si>
    <t>Электролитическая диссоциация электролитов в водн.растворах</t>
  </si>
  <si>
    <t>Правила работы в лаборатории.Методы разделения смесей,идентиф.соед.</t>
  </si>
  <si>
    <t>Металлургия. Хим.произв-во.Хим.загрязн.окруж.среды.Полимеры,пластмассы</t>
  </si>
  <si>
    <t>Расчеты с исп-нием понятия "массовая доля вещества в растворе"</t>
  </si>
  <si>
    <t>Расчеты объемных отношений газов при хим.р-циях.Тепловой эффект</t>
  </si>
  <si>
    <t>Расчеты массы в-ва или объема газов по изв.кол-ву в-ва,массе,объему др.в-ва</t>
  </si>
  <si>
    <t>Классификация неогранических веществ и органич.соединений</t>
  </si>
  <si>
    <t>Электроотриц.,степень окисл,валентность.Р-ции окислительно-восстан.</t>
  </si>
  <si>
    <t>Электролиз расплавов и растворов</t>
  </si>
  <si>
    <t>Гидролиз солей,среда водных растворов</t>
  </si>
  <si>
    <t>Обратимые и необр.хим.р-ции.Хим.равновесие.Смещ.равновесия</t>
  </si>
  <si>
    <t>Характ.хим.св-ва неогр.в-в)металлы,неметаллы,оксиды,соли,основания,кислоты</t>
  </si>
  <si>
    <t>Качественные р-ции на неорг.в-ва и ионы.Кач.р-ции орган.соед.</t>
  </si>
  <si>
    <t>Характ.хим.св-ва углеводородов,ионный и радикальный мех-змы р-ций</t>
  </si>
  <si>
    <t>Характ.хим.св-ва пред.одноат.и многоат.спиртов,фенола,альдегидов,карб.к-т,эфиров</t>
  </si>
  <si>
    <t>Окислительно-восстановительные реакции</t>
  </si>
  <si>
    <t>Реакции,подтвержд.взаимосвязь различных классов неорг.вещ-в</t>
  </si>
  <si>
    <t>Реакции,подтверждающие взаимосвязь орг.соединений</t>
  </si>
  <si>
    <t>Расчеты m(V,n)продуктов р-ции(избыток/примеси),массовой и объемной долей</t>
  </si>
  <si>
    <t>Нахождение молекулярной формулы вещества</t>
  </si>
  <si>
    <t>Анализ  экзамена по химии, 11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</si>
</sst>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2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2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u/>
      <sz val="12"/>
      <color theme="1"/>
      <name val="Calibri"/>
      <family val="2"/>
      <charset val="204"/>
      <scheme val="minor"/>
    </font>
    <font>
      <b/>
      <sz val="26"/>
      <color rgb="FFFF0000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gray0625">
        <fgColor theme="0" tint="-0.2499465926084170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0625">
        <bgColor theme="0" tint="-4.9989318521683403E-2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fgColor theme="0" tint="-0.24994659260841701"/>
        <bgColor theme="6" tint="0.39997558519241921"/>
      </patternFill>
    </fill>
    <fill>
      <patternFill patternType="gray0625">
        <fgColor theme="0" tint="-0.24994659260841701"/>
        <bgColor theme="7" tint="0.59999389629810485"/>
      </patternFill>
    </fill>
    <fill>
      <patternFill patternType="solid">
        <fgColor theme="9" tint="0.79998168889431442"/>
        <bgColor indexed="64"/>
      </patternFill>
    </fill>
    <fill>
      <patternFill patternType="gray0625">
        <fgColor theme="0" tint="-0.24994659260841701"/>
        <bgColor theme="5" tint="0.39997558519241921"/>
      </patternFill>
    </fill>
    <fill>
      <patternFill patternType="gray0625">
        <fgColor theme="0" tint="-0.24994659260841701"/>
        <bgColor theme="4" tint="0.5999938962981048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42">
    <xf numFmtId="0" fontId="0" fillId="0" borderId="0" xfId="0"/>
    <xf numFmtId="0" fontId="0" fillId="0" borderId="0" xfId="0" applyProtection="1"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0" fillId="2" borderId="1" xfId="0" applyNumberForma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Alignment="1" applyProtection="1">
      <protection hidden="1"/>
    </xf>
    <xf numFmtId="0" fontId="0" fillId="0" borderId="2" xfId="0" applyBorder="1" applyAlignment="1" applyProtection="1">
      <alignment horizontal="center"/>
      <protection hidden="1"/>
    </xf>
    <xf numFmtId="14" fontId="0" fillId="3" borderId="1" xfId="0" applyNumberFormat="1" applyFill="1" applyBorder="1" applyAlignment="1" applyProtection="1">
      <alignment horizontal="center" vertical="center"/>
      <protection locked="0" hidden="1"/>
    </xf>
    <xf numFmtId="0" fontId="0" fillId="4" borderId="1" xfId="0" applyFill="1" applyBorder="1" applyAlignment="1" applyProtection="1">
      <alignment horizontal="center" vertical="center"/>
      <protection locked="0" hidden="1"/>
    </xf>
    <xf numFmtId="0" fontId="0" fillId="5" borderId="0" xfId="0" applyFill="1" applyProtection="1">
      <protection hidden="1"/>
    </xf>
    <xf numFmtId="0" fontId="0" fillId="0" borderId="1" xfId="0" applyBorder="1" applyProtection="1">
      <protection hidden="1"/>
    </xf>
    <xf numFmtId="0" fontId="0" fillId="6" borderId="1" xfId="0" applyFill="1" applyBorder="1" applyProtection="1">
      <protection locked="0"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0" borderId="1" xfId="0" applyBorder="1"/>
    <xf numFmtId="0" fontId="0" fillId="0" borderId="2" xfId="0" applyBorder="1"/>
    <xf numFmtId="0" fontId="0" fillId="9" borderId="13" xfId="0" applyFill="1" applyBorder="1"/>
    <xf numFmtId="0" fontId="0" fillId="9" borderId="14" xfId="0" applyFill="1" applyBorder="1"/>
    <xf numFmtId="0" fontId="0" fillId="0" borderId="6" xfId="0" applyBorder="1"/>
    <xf numFmtId="0" fontId="1" fillId="8" borderId="1" xfId="0" applyFont="1" applyFill="1" applyBorder="1" applyAlignment="1">
      <alignment horizontal="center" vertical="center"/>
    </xf>
    <xf numFmtId="0" fontId="8" fillId="0" borderId="1" xfId="0" applyFont="1" applyBorder="1" applyAlignment="1" applyProtection="1">
      <alignment horizontal="center"/>
      <protection hidden="1"/>
    </xf>
    <xf numFmtId="49" fontId="16" fillId="0" borderId="2" xfId="0" applyNumberFormat="1" applyFont="1" applyBorder="1" applyAlignment="1" applyProtection="1">
      <alignment horizontal="right" vertical="center"/>
      <protection hidden="1"/>
    </xf>
    <xf numFmtId="0" fontId="16" fillId="0" borderId="4" xfId="0" applyFont="1" applyBorder="1" applyAlignment="1" applyProtection="1">
      <alignment horizontal="left" vertical="center"/>
      <protection hidden="1"/>
    </xf>
    <xf numFmtId="0" fontId="6" fillId="0" borderId="1" xfId="0" applyFont="1" applyBorder="1" applyAlignment="1" applyProtection="1">
      <protection hidden="1"/>
    </xf>
    <xf numFmtId="0" fontId="0" fillId="10" borderId="1" xfId="0" applyFill="1" applyBorder="1" applyAlignment="1" applyProtection="1">
      <alignment horizontal="center" vertical="center"/>
      <protection hidden="1"/>
    </xf>
    <xf numFmtId="1" fontId="16" fillId="0" borderId="2" xfId="0" applyNumberFormat="1" applyFont="1" applyBorder="1" applyAlignment="1" applyProtection="1">
      <alignment horizontal="right" vertical="center"/>
      <protection hidden="1"/>
    </xf>
    <xf numFmtId="0" fontId="16" fillId="0" borderId="2" xfId="0" applyNumberFormat="1" applyFont="1" applyBorder="1" applyAlignment="1" applyProtection="1">
      <alignment horizontal="right" vertical="center"/>
      <protection hidden="1"/>
    </xf>
    <xf numFmtId="0" fontId="0" fillId="0" borderId="0" xfId="0" applyBorder="1" applyProtection="1">
      <protection hidden="1"/>
    </xf>
    <xf numFmtId="1" fontId="8" fillId="11" borderId="1" xfId="0" applyNumberFormat="1" applyFont="1" applyFill="1" applyBorder="1" applyAlignment="1" applyProtection="1">
      <alignment horizontal="center"/>
      <protection hidden="1"/>
    </xf>
    <xf numFmtId="16" fontId="0" fillId="0" borderId="0" xfId="0" applyNumberFormat="1" applyProtection="1">
      <protection hidden="1"/>
    </xf>
    <xf numFmtId="0" fontId="17" fillId="0" borderId="19" xfId="0" applyFont="1" applyBorder="1" applyAlignment="1" applyProtection="1">
      <alignment horizontal="center" vertical="center" wrapText="1"/>
      <protection hidden="1"/>
    </xf>
    <xf numFmtId="0" fontId="17" fillId="0" borderId="20" xfId="0" applyFont="1" applyBorder="1" applyAlignment="1" applyProtection="1">
      <alignment horizontal="center" vertical="center" wrapText="1"/>
      <protection hidden="1"/>
    </xf>
    <xf numFmtId="0" fontId="18" fillId="5" borderId="15" xfId="0" applyFont="1" applyFill="1" applyBorder="1" applyAlignment="1" applyProtection="1">
      <alignment vertical="center" wrapText="1"/>
      <protection hidden="1"/>
    </xf>
    <xf numFmtId="0" fontId="18" fillId="5" borderId="18" xfId="0" applyFont="1" applyFill="1" applyBorder="1" applyAlignment="1" applyProtection="1">
      <alignment vertical="center" wrapText="1"/>
      <protection hidden="1"/>
    </xf>
    <xf numFmtId="0" fontId="18" fillId="0" borderId="20" xfId="0" applyFont="1" applyBorder="1" applyAlignment="1" applyProtection="1">
      <alignment vertical="center" wrapText="1"/>
      <protection hidden="1"/>
    </xf>
    <xf numFmtId="0" fontId="18" fillId="0" borderId="0" xfId="0" applyFont="1" applyAlignment="1" applyProtection="1">
      <alignment vertical="center"/>
      <protection hidden="1"/>
    </xf>
    <xf numFmtId="0" fontId="0" fillId="12" borderId="1" xfId="0" applyFill="1" applyBorder="1" applyAlignment="1" applyProtection="1">
      <alignment horizontal="center" vertical="center"/>
      <protection locked="0" hidden="1"/>
    </xf>
    <xf numFmtId="0" fontId="0" fillId="13" borderId="1" xfId="0" applyFill="1" applyBorder="1" applyAlignment="1" applyProtection="1">
      <alignment horizontal="center" vertical="center"/>
      <protection locked="0"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18" fillId="0" borderId="17" xfId="0" applyFont="1" applyBorder="1" applyAlignment="1" applyProtection="1">
      <alignment vertical="center" wrapText="1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0" fillId="2" borderId="1" xfId="0" applyNumberFormat="1" applyFill="1" applyBorder="1" applyAlignment="1" applyProtection="1">
      <alignment horizontal="center" vertical="center"/>
      <protection locked="0"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15" borderId="1" xfId="0" applyFill="1" applyBorder="1" applyAlignment="1" applyProtection="1">
      <alignment horizontal="center" vertical="center"/>
      <protection locked="0" hidden="1"/>
    </xf>
    <xf numFmtId="0" fontId="0" fillId="16" borderId="1" xfId="0" applyFill="1" applyBorder="1" applyAlignment="1" applyProtection="1">
      <alignment horizontal="center" vertical="center"/>
      <protection locked="0" hidden="1"/>
    </xf>
    <xf numFmtId="0" fontId="3" fillId="14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9" fontId="5" fillId="0" borderId="0" xfId="1" applyFont="1" applyBorder="1" applyAlignment="1" applyProtection="1">
      <alignment horizontal="center" vertical="center"/>
      <protection hidden="1"/>
    </xf>
    <xf numFmtId="0" fontId="2" fillId="8" borderId="1" xfId="0" applyFont="1" applyFill="1" applyBorder="1" applyAlignment="1" applyProtection="1">
      <alignment horizontal="center" vertical="center"/>
      <protection hidden="1"/>
    </xf>
    <xf numFmtId="14" fontId="0" fillId="0" borderId="0" xfId="0" applyNumberFormat="1" applyProtection="1">
      <protection hidden="1"/>
    </xf>
    <xf numFmtId="0" fontId="9" fillId="5" borderId="0" xfId="0" applyFont="1" applyFill="1" applyAlignment="1" applyProtection="1">
      <alignment horizontal="left" vertical="center" indent="3"/>
      <protection hidden="1"/>
    </xf>
    <xf numFmtId="0" fontId="11" fillId="5" borderId="0" xfId="0" applyFont="1" applyFill="1" applyAlignment="1" applyProtection="1">
      <alignment horizontal="left" vertical="center" wrapText="1"/>
      <protection hidden="1"/>
    </xf>
    <xf numFmtId="0" fontId="10" fillId="5" borderId="0" xfId="0" applyFont="1" applyFill="1" applyAlignment="1" applyProtection="1">
      <alignment horizontal="center" vertical="center"/>
      <protection hidden="1"/>
    </xf>
    <xf numFmtId="0" fontId="11" fillId="5" borderId="0" xfId="0" applyFont="1" applyFill="1" applyAlignment="1" applyProtection="1">
      <alignment horizontal="center" vertical="center" wrapText="1"/>
      <protection hidden="1"/>
    </xf>
    <xf numFmtId="0" fontId="12" fillId="5" borderId="0" xfId="0" applyFont="1" applyFill="1" applyAlignment="1" applyProtection="1">
      <alignment horizontal="center" vertical="center" wrapText="1"/>
      <protection hidden="1"/>
    </xf>
    <xf numFmtId="0" fontId="11" fillId="5" borderId="0" xfId="0" applyFont="1" applyFill="1" applyAlignment="1" applyProtection="1">
      <alignment vertical="center" wrapText="1"/>
      <protection hidden="1"/>
    </xf>
    <xf numFmtId="0" fontId="18" fillId="0" borderId="16" xfId="0" applyFont="1" applyBorder="1" applyAlignment="1" applyProtection="1">
      <alignment vertical="center" wrapText="1"/>
      <protection hidden="1"/>
    </xf>
    <xf numFmtId="0" fontId="18" fillId="0" borderId="17" xfId="0" applyFont="1" applyBorder="1" applyAlignment="1" applyProtection="1">
      <alignment vertical="center" wrapText="1"/>
      <protection hidden="1"/>
    </xf>
    <xf numFmtId="0" fontId="0" fillId="0" borderId="1" xfId="0" applyBorder="1" applyAlignment="1" applyProtection="1">
      <alignment vertical="top" textRotation="90"/>
      <protection hidden="1"/>
    </xf>
    <xf numFmtId="0" fontId="0" fillId="0" borderId="1" xfId="0" applyBorder="1" applyAlignment="1" applyProtection="1">
      <alignment vertical="top" textRotation="90" wrapText="1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8" fillId="5" borderId="16" xfId="0" applyFont="1" applyFill="1" applyBorder="1" applyAlignment="1" applyProtection="1">
      <alignment vertical="center" wrapText="1"/>
      <protection hidden="1"/>
    </xf>
    <xf numFmtId="0" fontId="18" fillId="5" borderId="17" xfId="0" applyFont="1" applyFill="1" applyBorder="1" applyAlignment="1" applyProtection="1">
      <alignment vertical="center" wrapText="1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9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vertical="top" textRotation="90"/>
      <protection hidden="1"/>
    </xf>
    <xf numFmtId="0" fontId="0" fillId="0" borderId="1" xfId="0" applyFont="1" applyBorder="1" applyAlignment="1" applyProtection="1">
      <alignment vertical="top" textRotation="90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4" xfId="0" applyFont="1" applyBorder="1" applyAlignment="1" applyProtection="1">
      <alignment horizontal="center" vertical="center" wrapText="1"/>
      <protection hidden="1"/>
    </xf>
    <xf numFmtId="0" fontId="0" fillId="0" borderId="3" xfId="0" applyFont="1" applyBorder="1" applyAlignment="1" applyProtection="1">
      <alignment horizontal="center" vertical="center" wrapText="1"/>
      <protection hidden="1"/>
    </xf>
    <xf numFmtId="0" fontId="18" fillId="11" borderId="16" xfId="0" applyFont="1" applyFill="1" applyBorder="1" applyAlignment="1" applyProtection="1">
      <alignment vertical="center" wrapText="1"/>
      <protection hidden="1"/>
    </xf>
    <xf numFmtId="0" fontId="18" fillId="11" borderId="17" xfId="0" applyFont="1" applyFill="1" applyBorder="1" applyAlignment="1" applyProtection="1">
      <alignment vertical="center" wrapText="1"/>
      <protection hidden="1"/>
    </xf>
    <xf numFmtId="0" fontId="18" fillId="7" borderId="16" xfId="0" applyFont="1" applyFill="1" applyBorder="1" applyAlignment="1" applyProtection="1">
      <alignment vertical="center" wrapText="1"/>
      <protection hidden="1"/>
    </xf>
    <xf numFmtId="0" fontId="18" fillId="7" borderId="17" xfId="0" applyFont="1" applyFill="1" applyBorder="1" applyAlignment="1" applyProtection="1">
      <alignment vertical="center" wrapText="1"/>
      <protection hidden="1"/>
    </xf>
    <xf numFmtId="0" fontId="19" fillId="5" borderId="16" xfId="0" applyFont="1" applyFill="1" applyBorder="1" applyAlignment="1" applyProtection="1">
      <alignment vertical="center" wrapText="1"/>
      <protection hidden="1"/>
    </xf>
    <xf numFmtId="0" fontId="19" fillId="5" borderId="17" xfId="0" applyFont="1" applyFill="1" applyBorder="1" applyAlignment="1" applyProtection="1">
      <alignment vertical="center" wrapText="1"/>
      <protection hidden="1"/>
    </xf>
    <xf numFmtId="0" fontId="16" fillId="0" borderId="1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8" borderId="1" xfId="0" applyFont="1" applyFill="1" applyBorder="1" applyAlignment="1" applyProtection="1">
      <alignment horizontal="center" vertical="center"/>
      <protection hidden="1"/>
    </xf>
    <xf numFmtId="0" fontId="2" fillId="2" borderId="21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3" fillId="14" borderId="1" xfId="0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9" fontId="5" fillId="0" borderId="1" xfId="1" applyFont="1" applyBorder="1" applyAlignment="1" applyProtection="1">
      <alignment horizontal="center" vertical="center"/>
      <protection hidden="1"/>
    </xf>
    <xf numFmtId="0" fontId="16" fillId="6" borderId="1" xfId="0" applyFont="1" applyFill="1" applyBorder="1" applyAlignment="1" applyProtection="1">
      <alignment horizontal="center" vertical="center" wrapText="1"/>
      <protection locked="0" hidden="1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1" fontId="2" fillId="0" borderId="12" xfId="1" applyNumberFormat="1" applyFont="1" applyBorder="1" applyAlignment="1" applyProtection="1">
      <alignment horizontal="center" vertical="center"/>
      <protection hidden="1"/>
    </xf>
    <xf numFmtId="1" fontId="2" fillId="0" borderId="11" xfId="1" applyNumberFormat="1" applyFont="1" applyBorder="1" applyAlignment="1" applyProtection="1">
      <alignment horizontal="center" vertical="center"/>
      <protection hidden="1"/>
    </xf>
    <xf numFmtId="1" fontId="2" fillId="0" borderId="7" xfId="1" applyNumberFormat="1" applyFont="1" applyBorder="1" applyAlignment="1" applyProtection="1">
      <alignment horizontal="center" vertical="center"/>
      <protection hidden="1"/>
    </xf>
    <xf numFmtId="1" fontId="2" fillId="0" borderId="8" xfId="1" applyNumberFormat="1" applyFont="1" applyBorder="1" applyAlignment="1" applyProtection="1">
      <alignment horizontal="center" vertical="center"/>
      <protection hidden="1"/>
    </xf>
    <xf numFmtId="1" fontId="2" fillId="0" borderId="5" xfId="1" applyNumberFormat="1" applyFont="1" applyBorder="1" applyAlignment="1" applyProtection="1">
      <alignment horizontal="center" vertical="center"/>
      <protection hidden="1"/>
    </xf>
    <xf numFmtId="1" fontId="2" fillId="0" borderId="10" xfId="1" applyNumberFormat="1" applyFont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16" fillId="6" borderId="12" xfId="0" applyFont="1" applyFill="1" applyBorder="1" applyAlignment="1" applyProtection="1">
      <alignment horizontal="center" vertical="center"/>
      <protection locked="0" hidden="1"/>
    </xf>
    <xf numFmtId="0" fontId="16" fillId="6" borderId="5" xfId="0" applyFont="1" applyFill="1" applyBorder="1" applyAlignment="1" applyProtection="1">
      <alignment horizontal="center" vertical="center"/>
      <protection locked="0" hidden="1"/>
    </xf>
    <xf numFmtId="0" fontId="16" fillId="6" borderId="7" xfId="0" applyFont="1" applyFill="1" applyBorder="1" applyAlignment="1" applyProtection="1">
      <alignment horizontal="center" vertical="center"/>
      <protection locked="0" hidden="1"/>
    </xf>
    <xf numFmtId="0" fontId="16" fillId="6" borderId="10" xfId="0" applyFont="1" applyFill="1" applyBorder="1" applyAlignment="1" applyProtection="1">
      <alignment horizontal="center" vertical="center"/>
      <protection locked="0" hidden="1"/>
    </xf>
    <xf numFmtId="1" fontId="16" fillId="7" borderId="1" xfId="0" applyNumberFormat="1" applyFont="1" applyFill="1" applyBorder="1" applyAlignment="1" applyProtection="1">
      <alignment horizontal="center" vertical="center"/>
      <protection hidden="1"/>
    </xf>
    <xf numFmtId="49" fontId="16" fillId="6" borderId="1" xfId="0" applyNumberFormat="1" applyFont="1" applyFill="1" applyBorder="1" applyAlignment="1" applyProtection="1">
      <alignment horizontal="center" vertical="center"/>
      <protection locked="0" hidden="1"/>
    </xf>
    <xf numFmtId="164" fontId="16" fillId="0" borderId="1" xfId="0" applyNumberFormat="1" applyFont="1" applyBorder="1" applyAlignment="1" applyProtection="1">
      <alignment horizontal="center" vertical="center"/>
      <protection hidden="1"/>
    </xf>
    <xf numFmtId="0" fontId="16" fillId="6" borderId="1" xfId="0" applyFont="1" applyFill="1" applyBorder="1" applyAlignment="1" applyProtection="1">
      <alignment horizontal="center" vertical="center"/>
      <protection locked="0"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16" fillId="6" borderId="1" xfId="0" applyNumberFormat="1" applyFont="1" applyFill="1" applyBorder="1" applyAlignment="1" applyProtection="1">
      <alignment horizontal="center" vertical="center"/>
      <protection locked="0" hidden="1"/>
    </xf>
    <xf numFmtId="2" fontId="16" fillId="6" borderId="1" xfId="0" applyNumberFormat="1" applyFont="1" applyFill="1" applyBorder="1" applyAlignment="1" applyProtection="1">
      <alignment horizontal="center" vertical="center"/>
      <protection locked="0" hidden="1"/>
    </xf>
    <xf numFmtId="0" fontId="0" fillId="0" borderId="1" xfId="0" applyBorder="1" applyAlignment="1" applyProtection="1">
      <alignment horizontal="center" vertical="center" wrapText="1"/>
      <protection hidden="1"/>
    </xf>
    <xf numFmtId="1" fontId="2" fillId="0" borderId="1" xfId="0" applyNumberFormat="1" applyFont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left" vertical="center" wrapText="1"/>
      <protection hidden="1"/>
    </xf>
    <xf numFmtId="0" fontId="8" fillId="0" borderId="4" xfId="0" applyFont="1" applyBorder="1" applyAlignment="1" applyProtection="1">
      <alignment horizontal="left" vertical="center" wrapText="1"/>
      <protection hidden="1"/>
    </xf>
    <xf numFmtId="0" fontId="8" fillId="0" borderId="3" xfId="0" applyFont="1" applyBorder="1" applyAlignment="1" applyProtection="1">
      <alignment horizontal="left" vertical="center" wrapText="1"/>
      <protection hidden="1"/>
    </xf>
    <xf numFmtId="0" fontId="8" fillId="0" borderId="1" xfId="0" applyFont="1" applyBorder="1" applyAlignment="1" applyProtection="1">
      <alignment horizontal="left" vertical="center" wrapText="1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21" fillId="5" borderId="0" xfId="0" applyFont="1" applyFill="1" applyAlignment="1" applyProtection="1">
      <alignment horizontal="center" vertical="center"/>
      <protection hidden="1"/>
    </xf>
  </cellXfs>
  <cellStyles count="2">
    <cellStyle name="Обычный" xfId="0" builtinId="0"/>
    <cellStyle name="Процентный" xfId="1" builtinId="5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ill>
        <patternFill>
          <bgColor rgb="FFFF1515"/>
        </patternFill>
      </fill>
    </dxf>
    <dxf>
      <font>
        <b/>
        <i val="0"/>
        <color auto="1"/>
      </font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FF1515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pedsovet.su/publ/62-1-0-6065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2</xdr:row>
      <xdr:rowOff>47626</xdr:rowOff>
    </xdr:from>
    <xdr:to>
      <xdr:col>5</xdr:col>
      <xdr:colOff>66675</xdr:colOff>
      <xdr:row>4</xdr:row>
      <xdr:rowOff>91424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428626"/>
          <a:ext cx="1762125" cy="424798"/>
        </a:xfrm>
        <a:prstGeom prst="rect">
          <a:avLst/>
        </a:prstGeom>
      </xdr:spPr>
    </xdr:pic>
    <xdr:clientData/>
  </xdr:twoCellAnchor>
  <xdr:twoCellAnchor editAs="oneCell">
    <xdr:from>
      <xdr:col>15</xdr:col>
      <xdr:colOff>323850</xdr:colOff>
      <xdr:row>0</xdr:row>
      <xdr:rowOff>104776</xdr:rowOff>
    </xdr:from>
    <xdr:to>
      <xdr:col>18</xdr:col>
      <xdr:colOff>342900</xdr:colOff>
      <xdr:row>4</xdr:row>
      <xdr:rowOff>155576</xdr:rowOff>
    </xdr:to>
    <xdr:pic>
      <xdr:nvPicPr>
        <xdr:cNvPr id="3" name="Рисунок 2">
          <a:hlinkClick xmlns:r="http://schemas.openxmlformats.org/officeDocument/2006/relationships" r:id="rId2" tooltip="Перейти на страницу курса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4600" y="104776"/>
          <a:ext cx="1219200" cy="8128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YandexDisk/&#1064;&#1072;&#1073;&#1083;&#1086;&#1085;&#1099;%20&#1054;&#1043;&#1069;%20&#1080;%20&#1045;&#1043;&#1069;/&#1040;&#1085;&#1072;&#1083;&#1080;&#1079;%20&#1088;&#1077;&#1079;&#1091;&#1083;&#1100;&#1090;&#1072;&#1090;&#1086;&#1074;%20&#1054;&#1043;&#1069;%20&#1087;&#1086;%20&#1080;&#1085;&#1092;&#1086;&#1088;&#1084;&#1072;&#1090;&#1080;&#1082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ительная записка"/>
      <sheetName val="Списки"/>
      <sheetName val="3"/>
      <sheetName val="Анализ1"/>
      <sheetName val="Бланк"/>
    </sheetNames>
    <sheetDataSet>
      <sheetData sheetId="0"/>
      <sheetData sheetId="1">
        <row r="2">
          <cell r="C2">
            <v>0</v>
          </cell>
        </row>
        <row r="3">
          <cell r="C3">
            <v>0</v>
          </cell>
        </row>
        <row r="4">
          <cell r="C4">
            <v>0</v>
          </cell>
        </row>
        <row r="5">
          <cell r="C5">
            <v>0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</sheetData>
      <sheetData sheetId="2">
        <row r="4">
          <cell r="U4">
            <v>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workbookViewId="0">
      <selection activeCell="R7" sqref="R7:T9"/>
    </sheetView>
  </sheetViews>
  <sheetFormatPr defaultRowHeight="15" x14ac:dyDescent="0.25"/>
  <cols>
    <col min="1" max="18" width="6" style="1" customWidth="1"/>
    <col min="19" max="19" width="11" style="1" customWidth="1"/>
    <col min="20" max="20" width="6" style="1" customWidth="1"/>
    <col min="21" max="16384" width="9.140625" style="1"/>
  </cols>
  <sheetData>
    <row r="1" spans="1:20" x14ac:dyDescent="0.25">
      <c r="A1" s="58" t="s">
        <v>89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0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x14ac:dyDescent="0.25">
      <c r="A3" s="10"/>
      <c r="B3" s="10"/>
      <c r="C3" s="10"/>
      <c r="D3" s="60" t="s">
        <v>18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10"/>
      <c r="S3" s="10"/>
      <c r="T3" s="10"/>
    </row>
    <row r="4" spans="1:20" x14ac:dyDescent="0.25">
      <c r="A4" s="10"/>
      <c r="B4" s="10"/>
      <c r="C4" s="1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10"/>
      <c r="S4" s="10"/>
      <c r="T4" s="10"/>
    </row>
    <row r="5" spans="1:20" x14ac:dyDescent="0.25">
      <c r="A5" s="10"/>
      <c r="B5" s="10"/>
      <c r="C5" s="10"/>
      <c r="D5" s="61" t="s">
        <v>114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10"/>
      <c r="S5" s="10"/>
      <c r="T5" s="10"/>
    </row>
    <row r="6" spans="1:20" x14ac:dyDescent="0.25">
      <c r="A6" s="10"/>
      <c r="B6" s="10"/>
      <c r="C6" s="10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10"/>
      <c r="S6" s="10"/>
      <c r="T6" s="10"/>
    </row>
    <row r="7" spans="1:20" x14ac:dyDescent="0.25">
      <c r="A7" s="10"/>
      <c r="B7" s="10"/>
      <c r="C7" s="10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141">
        <v>2016</v>
      </c>
      <c r="S7" s="141"/>
      <c r="T7" s="141"/>
    </row>
    <row r="8" spans="1:20" x14ac:dyDescent="0.25">
      <c r="A8" s="10"/>
      <c r="B8" s="10"/>
      <c r="C8" s="10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141"/>
      <c r="S8" s="141"/>
      <c r="T8" s="141"/>
    </row>
    <row r="9" spans="1:20" x14ac:dyDescent="0.25">
      <c r="A9" s="10"/>
      <c r="B9" s="10"/>
      <c r="C9" s="10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141"/>
      <c r="S9" s="141"/>
      <c r="T9" s="141"/>
    </row>
    <row r="10" spans="1:20" x14ac:dyDescent="0.25">
      <c r="A10" s="10"/>
      <c r="B10" s="10"/>
      <c r="C10" s="1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10"/>
      <c r="S10" s="10"/>
      <c r="T10" s="10"/>
    </row>
    <row r="11" spans="1:20" ht="15" customHeight="1" x14ac:dyDescent="0.25">
      <c r="A11" s="10"/>
      <c r="B11" s="10"/>
      <c r="C11" s="10"/>
      <c r="D11" s="62" t="s">
        <v>19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10"/>
      <c r="S11" s="10"/>
      <c r="T11" s="10"/>
    </row>
    <row r="12" spans="1:20" ht="18.75" customHeight="1" x14ac:dyDescent="0.25">
      <c r="A12" s="10"/>
      <c r="B12" s="10"/>
      <c r="C12" s="63" t="s">
        <v>20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10"/>
    </row>
    <row r="13" spans="1:20" ht="15" customHeight="1" x14ac:dyDescent="0.25">
      <c r="A13" s="10"/>
      <c r="B13" s="10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10"/>
    </row>
    <row r="14" spans="1:20" ht="15" customHeight="1" x14ac:dyDescent="0.25">
      <c r="A14" s="10"/>
      <c r="B14" s="10"/>
      <c r="C14" s="59" t="s">
        <v>91</v>
      </c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10"/>
    </row>
    <row r="15" spans="1:20" ht="15" customHeight="1" x14ac:dyDescent="0.25">
      <c r="A15" s="10"/>
      <c r="B15" s="10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10"/>
    </row>
    <row r="16" spans="1:20" ht="15" customHeight="1" x14ac:dyDescent="0.25">
      <c r="A16" s="10"/>
      <c r="B16" s="10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10"/>
    </row>
    <row r="17" spans="1:20" ht="21.75" customHeight="1" x14ac:dyDescent="0.25">
      <c r="A17" s="10"/>
      <c r="B17" s="10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10"/>
    </row>
    <row r="18" spans="1:20" x14ac:dyDescent="0.25">
      <c r="A18" s="10"/>
      <c r="B18" s="10"/>
      <c r="C18" s="59" t="s">
        <v>21</v>
      </c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10"/>
    </row>
    <row r="19" spans="1:20" x14ac:dyDescent="0.25">
      <c r="A19" s="10"/>
      <c r="B19" s="10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10"/>
    </row>
    <row r="20" spans="1:20" ht="15" customHeight="1" x14ac:dyDescent="0.25">
      <c r="A20" s="10"/>
      <c r="B20" s="10"/>
      <c r="C20" s="59" t="s">
        <v>97</v>
      </c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10"/>
    </row>
    <row r="21" spans="1:20" ht="36" customHeight="1" x14ac:dyDescent="0.25">
      <c r="A21" s="10"/>
      <c r="B21" s="10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10"/>
    </row>
    <row r="22" spans="1:20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</sheetData>
  <sheetProtection algorithmName="SHA-512" hashValue="vUYVkhIpFEyaILjXkBCAsFp7U2BU9tssDRVExCiQy3dAmUtj7mfOSO+2GrXlmWAXZm365CQbk2cHv0wYbAfM8w==" saltValue="eSEyfhhCJzArDTwKtxKP2A==" spinCount="100000" sheet="1" objects="1" scenarios="1"/>
  <mergeCells count="9">
    <mergeCell ref="A1:T2"/>
    <mergeCell ref="C18:S19"/>
    <mergeCell ref="C20:S21"/>
    <mergeCell ref="D3:Q4"/>
    <mergeCell ref="D5:Q10"/>
    <mergeCell ref="D11:Q11"/>
    <mergeCell ref="C12:S13"/>
    <mergeCell ref="C14:S17"/>
    <mergeCell ref="R7:T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1"/>
  <sheetViews>
    <sheetView workbookViewId="0">
      <selection activeCell="B2" sqref="B2"/>
    </sheetView>
  </sheetViews>
  <sheetFormatPr defaultRowHeight="15" x14ac:dyDescent="0.25"/>
  <cols>
    <col min="1" max="1" width="9.140625" style="1"/>
    <col min="2" max="2" width="26.140625" style="1" customWidth="1"/>
    <col min="3" max="3" width="18.42578125" style="1" customWidth="1"/>
    <col min="4" max="16384" width="9.140625" style="1"/>
  </cols>
  <sheetData>
    <row r="1" spans="1:3" x14ac:dyDescent="0.25">
      <c r="A1" s="11" t="s">
        <v>22</v>
      </c>
      <c r="B1" s="11" t="s">
        <v>23</v>
      </c>
      <c r="C1" s="11" t="s">
        <v>2</v>
      </c>
    </row>
    <row r="2" spans="1:3" x14ac:dyDescent="0.25">
      <c r="A2" s="21">
        <v>1</v>
      </c>
      <c r="B2" s="12" t="s">
        <v>24</v>
      </c>
      <c r="C2" s="12"/>
    </row>
    <row r="3" spans="1:3" x14ac:dyDescent="0.25">
      <c r="A3" s="21">
        <v>2</v>
      </c>
      <c r="B3" s="12" t="s">
        <v>25</v>
      </c>
      <c r="C3" s="12"/>
    </row>
    <row r="4" spans="1:3" x14ac:dyDescent="0.25">
      <c r="A4" s="21">
        <v>3</v>
      </c>
      <c r="B4" s="12" t="s">
        <v>26</v>
      </c>
      <c r="C4" s="12"/>
    </row>
    <row r="5" spans="1:3" x14ac:dyDescent="0.25">
      <c r="A5" s="21">
        <v>4</v>
      </c>
      <c r="B5" s="12" t="s">
        <v>27</v>
      </c>
      <c r="C5" s="12"/>
    </row>
    <row r="6" spans="1:3" x14ac:dyDescent="0.25">
      <c r="A6" s="21">
        <v>5</v>
      </c>
      <c r="B6" s="12" t="s">
        <v>28</v>
      </c>
      <c r="C6" s="12"/>
    </row>
    <row r="7" spans="1:3" x14ac:dyDescent="0.25">
      <c r="A7" s="21">
        <v>6</v>
      </c>
      <c r="B7" s="12" t="s">
        <v>29</v>
      </c>
      <c r="C7" s="12"/>
    </row>
    <row r="8" spans="1:3" x14ac:dyDescent="0.25">
      <c r="A8" s="21">
        <v>7</v>
      </c>
      <c r="B8" s="12" t="s">
        <v>30</v>
      </c>
      <c r="C8" s="12"/>
    </row>
    <row r="9" spans="1:3" x14ac:dyDescent="0.25">
      <c r="A9" s="21">
        <v>8</v>
      </c>
      <c r="B9" s="12" t="s">
        <v>31</v>
      </c>
      <c r="C9" s="12"/>
    </row>
    <row r="10" spans="1:3" x14ac:dyDescent="0.25">
      <c r="A10" s="21">
        <v>9</v>
      </c>
      <c r="B10" s="12" t="s">
        <v>32</v>
      </c>
      <c r="C10" s="12"/>
    </row>
    <row r="11" spans="1:3" x14ac:dyDescent="0.25">
      <c r="A11" s="21">
        <v>10</v>
      </c>
      <c r="B11" s="12" t="s">
        <v>33</v>
      </c>
      <c r="C11" s="12"/>
    </row>
    <row r="12" spans="1:3" x14ac:dyDescent="0.25">
      <c r="A12" s="21">
        <v>11</v>
      </c>
      <c r="B12" s="12" t="s">
        <v>34</v>
      </c>
      <c r="C12" s="12"/>
    </row>
    <row r="13" spans="1:3" x14ac:dyDescent="0.25">
      <c r="A13" s="21">
        <v>12</v>
      </c>
      <c r="B13" s="12" t="s">
        <v>35</v>
      </c>
      <c r="C13" s="12"/>
    </row>
    <row r="14" spans="1:3" x14ac:dyDescent="0.25">
      <c r="A14" s="21">
        <v>13</v>
      </c>
      <c r="B14" s="12" t="s">
        <v>36</v>
      </c>
      <c r="C14" s="12"/>
    </row>
    <row r="15" spans="1:3" x14ac:dyDescent="0.25">
      <c r="A15" s="21">
        <v>14</v>
      </c>
      <c r="B15" s="12" t="s">
        <v>37</v>
      </c>
      <c r="C15" s="12"/>
    </row>
    <row r="16" spans="1:3" x14ac:dyDescent="0.25">
      <c r="A16" s="21">
        <v>15</v>
      </c>
      <c r="B16" s="12" t="s">
        <v>38</v>
      </c>
      <c r="C16" s="12"/>
    </row>
    <row r="17" spans="1:3" hidden="1" x14ac:dyDescent="0.25">
      <c r="A17" s="21">
        <v>16</v>
      </c>
      <c r="B17" s="12" t="s">
        <v>39</v>
      </c>
      <c r="C17" s="12"/>
    </row>
    <row r="18" spans="1:3" hidden="1" x14ac:dyDescent="0.25">
      <c r="A18" s="21">
        <v>17</v>
      </c>
      <c r="B18" s="12" t="s">
        <v>40</v>
      </c>
      <c r="C18" s="12"/>
    </row>
    <row r="19" spans="1:3" hidden="1" x14ac:dyDescent="0.25">
      <c r="A19" s="21">
        <v>18</v>
      </c>
      <c r="B19" s="12" t="s">
        <v>41</v>
      </c>
      <c r="C19" s="12"/>
    </row>
    <row r="20" spans="1:3" hidden="1" x14ac:dyDescent="0.25">
      <c r="A20" s="21">
        <v>19</v>
      </c>
      <c r="B20" s="12" t="s">
        <v>42</v>
      </c>
      <c r="C20" s="12"/>
    </row>
    <row r="21" spans="1:3" hidden="1" x14ac:dyDescent="0.25">
      <c r="A21" s="21">
        <v>20</v>
      </c>
      <c r="B21" s="12" t="s">
        <v>43</v>
      </c>
      <c r="C21" s="12"/>
    </row>
    <row r="22" spans="1:3" hidden="1" x14ac:dyDescent="0.25">
      <c r="A22" s="21">
        <v>21</v>
      </c>
      <c r="B22" s="12" t="s">
        <v>51</v>
      </c>
      <c r="C22" s="12"/>
    </row>
    <row r="23" spans="1:3" hidden="1" x14ac:dyDescent="0.25">
      <c r="A23" s="21">
        <v>22</v>
      </c>
      <c r="B23" s="12" t="s">
        <v>52</v>
      </c>
      <c r="C23" s="12"/>
    </row>
    <row r="24" spans="1:3" hidden="1" x14ac:dyDescent="0.25">
      <c r="A24" s="21">
        <v>23</v>
      </c>
      <c r="B24" s="12" t="s">
        <v>53</v>
      </c>
      <c r="C24" s="12"/>
    </row>
    <row r="25" spans="1:3" hidden="1" x14ac:dyDescent="0.25">
      <c r="A25" s="21">
        <v>24</v>
      </c>
      <c r="B25" s="12" t="s">
        <v>54</v>
      </c>
      <c r="C25" s="12"/>
    </row>
    <row r="26" spans="1:3" hidden="1" x14ac:dyDescent="0.25">
      <c r="A26" s="21">
        <v>25</v>
      </c>
      <c r="B26" s="12" t="s">
        <v>55</v>
      </c>
      <c r="C26" s="12"/>
    </row>
    <row r="27" spans="1:3" hidden="1" x14ac:dyDescent="0.25">
      <c r="A27" s="21">
        <v>26</v>
      </c>
      <c r="B27" s="12" t="s">
        <v>68</v>
      </c>
      <c r="C27" s="12"/>
    </row>
    <row r="28" spans="1:3" hidden="1" x14ac:dyDescent="0.25">
      <c r="A28" s="21">
        <v>27</v>
      </c>
      <c r="B28" s="12" t="s">
        <v>69</v>
      </c>
      <c r="C28" s="12"/>
    </row>
    <row r="29" spans="1:3" hidden="1" x14ac:dyDescent="0.25">
      <c r="A29" s="21">
        <v>28</v>
      </c>
      <c r="B29" s="12" t="s">
        <v>70</v>
      </c>
      <c r="C29" s="12"/>
    </row>
    <row r="30" spans="1:3" hidden="1" x14ac:dyDescent="0.25">
      <c r="A30" s="21">
        <v>29</v>
      </c>
      <c r="B30" s="12" t="s">
        <v>71</v>
      </c>
      <c r="C30" s="12"/>
    </row>
    <row r="31" spans="1:3" hidden="1" x14ac:dyDescent="0.25">
      <c r="A31" s="21">
        <v>30</v>
      </c>
      <c r="B31" s="12" t="s">
        <v>72</v>
      </c>
      <c r="C31" s="12"/>
    </row>
  </sheetData>
  <sheetProtection algorithmName="SHA-512" hashValue="WMSHNLyga4rdrcgCmfM6mWjUhjwZsvo2zFD/QDzLlT1KWjXtQE2DZ5ghFYqb0rpfJ4E9TaN8Qa5R5p6qDTvJlQ==" saltValue="aP3J0YCKF2+BGrau7KExzg==" spinCount="100000" sheet="1" objects="1" scenarios="1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M61"/>
  <sheetViews>
    <sheetView zoomScale="70" zoomScaleNormal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5" x14ac:dyDescent="0.25"/>
  <cols>
    <col min="1" max="1" width="19.5703125" style="1" customWidth="1"/>
    <col min="2" max="2" width="11.140625" style="1" bestFit="1" customWidth="1"/>
    <col min="3" max="36" width="3.5703125" style="1" customWidth="1"/>
    <col min="37" max="37" width="5.42578125" style="1" customWidth="1"/>
    <col min="38" max="41" width="3.5703125" style="1" customWidth="1"/>
    <col min="42" max="42" width="4.42578125" style="1" customWidth="1"/>
    <col min="43" max="43" width="9.85546875" style="1" customWidth="1"/>
    <col min="44" max="44" width="9.140625" style="1"/>
    <col min="45" max="45" width="9.140625" style="44"/>
    <col min="46" max="46" width="5.7109375" style="1" hidden="1" customWidth="1"/>
    <col min="47" max="49" width="9" style="1" hidden="1" customWidth="1"/>
    <col min="50" max="52" width="3.28515625" style="1" hidden="1" customWidth="1"/>
    <col min="53" max="62" width="9.140625" style="1" hidden="1" customWidth="1"/>
    <col min="63" max="63" width="7.7109375" style="1" hidden="1" customWidth="1"/>
    <col min="64" max="64" width="43.85546875" style="1" customWidth="1"/>
    <col min="65" max="16384" width="9.140625" style="1"/>
  </cols>
  <sheetData>
    <row r="1" spans="1:63" ht="35.25" customHeight="1" x14ac:dyDescent="0.25">
      <c r="A1" s="74" t="s">
        <v>115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42"/>
    </row>
    <row r="2" spans="1:63" ht="15.75" thickBot="1" x14ac:dyDescent="0.3">
      <c r="A2" s="43" t="s">
        <v>3</v>
      </c>
      <c r="B2" s="8"/>
      <c r="C2" s="75" t="s">
        <v>4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8" t="s">
        <v>56</v>
      </c>
      <c r="AR2" s="78" t="s">
        <v>58</v>
      </c>
      <c r="AS2" s="78" t="s">
        <v>99</v>
      </c>
    </row>
    <row r="3" spans="1:63" x14ac:dyDescent="0.25">
      <c r="A3" s="43" t="s">
        <v>0</v>
      </c>
      <c r="B3" s="2" t="s">
        <v>1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>
        <v>14</v>
      </c>
      <c r="Q3" s="2">
        <v>15</v>
      </c>
      <c r="R3" s="2">
        <v>16</v>
      </c>
      <c r="S3" s="2">
        <v>17</v>
      </c>
      <c r="T3" s="2">
        <v>18</v>
      </c>
      <c r="U3" s="2">
        <v>19</v>
      </c>
      <c r="V3" s="2">
        <v>20</v>
      </c>
      <c r="W3" s="2">
        <v>21</v>
      </c>
      <c r="X3" s="2">
        <v>22</v>
      </c>
      <c r="Y3" s="2">
        <v>23</v>
      </c>
      <c r="Z3" s="2">
        <v>24</v>
      </c>
      <c r="AA3" s="2">
        <v>25</v>
      </c>
      <c r="AB3" s="2">
        <v>26</v>
      </c>
      <c r="AC3" s="2">
        <v>27</v>
      </c>
      <c r="AD3" s="2">
        <v>28</v>
      </c>
      <c r="AE3" s="2">
        <v>29</v>
      </c>
      <c r="AF3" s="2">
        <v>30</v>
      </c>
      <c r="AG3" s="2">
        <v>31</v>
      </c>
      <c r="AH3" s="2">
        <v>32</v>
      </c>
      <c r="AI3" s="2">
        <v>33</v>
      </c>
      <c r="AJ3" s="2">
        <v>34</v>
      </c>
      <c r="AK3" s="2">
        <v>35</v>
      </c>
      <c r="AL3" s="2">
        <v>36</v>
      </c>
      <c r="AM3" s="2">
        <v>37</v>
      </c>
      <c r="AN3" s="2">
        <v>38</v>
      </c>
      <c r="AO3" s="2">
        <v>39</v>
      </c>
      <c r="AP3" s="2">
        <v>40</v>
      </c>
      <c r="AQ3" s="78"/>
      <c r="AR3" s="78"/>
      <c r="AS3" s="78"/>
      <c r="BA3" s="31" t="s">
        <v>73</v>
      </c>
      <c r="BB3" s="31" t="s">
        <v>74</v>
      </c>
      <c r="BC3" s="31" t="s">
        <v>75</v>
      </c>
      <c r="BD3" s="31" t="s">
        <v>76</v>
      </c>
      <c r="BE3" s="31" t="s">
        <v>77</v>
      </c>
      <c r="BF3" s="31" t="s">
        <v>78</v>
      </c>
      <c r="BG3" s="31" t="s">
        <v>79</v>
      </c>
      <c r="BH3" s="31" t="s">
        <v>80</v>
      </c>
      <c r="BI3" s="31" t="s">
        <v>81</v>
      </c>
      <c r="BJ3" s="31" t="s">
        <v>82</v>
      </c>
      <c r="BK3" s="31" t="s">
        <v>83</v>
      </c>
    </row>
    <row r="4" spans="1:63" ht="18" customHeight="1" thickBot="1" x14ac:dyDescent="0.3">
      <c r="A4" s="3" t="str">
        <f>Списки!B2</f>
        <v>Ученик 1</v>
      </c>
      <c r="B4" s="4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38"/>
      <c r="AD4" s="38"/>
      <c r="AE4" s="38"/>
      <c r="AF4" s="38"/>
      <c r="AG4" s="38"/>
      <c r="AH4" s="38"/>
      <c r="AI4" s="38"/>
      <c r="AJ4" s="38"/>
      <c r="AK4" s="38"/>
      <c r="AL4" s="37"/>
      <c r="AM4" s="52"/>
      <c r="AN4" s="51"/>
      <c r="AO4" s="52"/>
      <c r="AP4" s="52"/>
      <c r="AQ4" s="43" t="str">
        <f>IF(COUNTBLANK(C4:AP4)=40,"",SUM(C4:AP4))</f>
        <v/>
      </c>
      <c r="AR4" s="43" t="str">
        <f>IF(AQ4="","",AU4)</f>
        <v/>
      </c>
      <c r="AS4" s="45" t="str">
        <f>IF(AR4="","",IF(AR4&gt;=68,5,IF(AR4&gt;=53,4,IF(AR4&gt;=36,3,2))))</f>
        <v/>
      </c>
      <c r="AT4" s="1" t="str">
        <f>IF(AR4="","",IF(AR4&gt;=Анализ1!$A$14,6,IF(AR4&gt;=Анализ1!$A$13,5,IF(AR4&gt;=Анализ1!$A$12,4,IF(AR4&gt;=Анализ1!$A$11,3,IF(AR4&gt;=Анализ1!$A$10,2,IF(AR4&gt;=Анализ1!$A$9,1,0)))))))</f>
        <v/>
      </c>
      <c r="AU4" s="1">
        <f>IF(AQ4=0,0,IF(AQ4=$BB$6,$BB$7,IF(AQ4=$BC$6,$BC$7,IF(AQ4=$BD$6,$BD$7,IF(AQ4=$BE$6,$BE$7,IF(AQ4=$BF$6,$BF$7,IF(AQ4=$BG$6,$BG$7,IF(AQ4=$BH$6,$BH$7,IF(AQ4=$BI$6,$BI$7,IF(AQ4=$BJ$6,$BJ$7,IF(AQ4=$BK$6,$BK$7,AV4)))))))))))</f>
        <v>100</v>
      </c>
      <c r="AV4" s="1">
        <f>IF(AQ4=$BA$9,$BA$11,IF(AQ4=$BB$9,$BB$11,IF(AQ4=$BC$9,$BC$11,IF(AQ4=$BD$9,$BD$11,IF(AQ4=$BE$9,$BE$11,IF(AQ4=$BF$9,$BF$11,IF(AQ4=$BG$9,$BG$11,IF(AQ4=$BH$9,$BH$11,IF(AQ4=$BI$9,$BI$11,IF(AQ4=$BJ$9,$BJ$11,IF(AQ4=$BA$13,$BA$15,IF(AQ4=$BB$13,$BB$15,IF(AQ4=$BC$13,$BC$15,IF(AQ4=$BD$13,$BD$15,IF(AQ4=$BE$13,$BE$15,IF(AQ4=$BF$13,$BF$15,IF(AQ4=$BG$13,$BG$15,IF(AQ4=$BH$13,$BH$15,IF(AQ4=$BI$13,$BI$15,IF(AQ4=$BJ$13,$BJ$15,AW4))))))))))))))))))))</f>
        <v>100</v>
      </c>
      <c r="AW4" s="1">
        <f>IF(AQ4=$BA$17,$BA$19,IF(AQ4=$BB$17,$BB$19,IF(AQ4=$BC$17,$BC$19,IF(AQ4=$BD$17,$BD$19,IF(AQ4=$BE$17,$BE$19,IF(AQ4=$BF$17,$BF$19,IF(AQ4=$BG$17,$BG$19,IF(AQ4=$BH$17,$BH$19,IF(AQ4=$BI$17,$BI$19,IF(AQ4=$BJ$17,$BJ$19,IF(AQ4=$BA$21,$BA$23,IF(AQ4=$BB$21,$BB$23,IF(AQ4=$BC$21,$BC$23,IF(AQ4=$BD$21,$BD$23,IF(AQ4=$BE$21,$BE$23,IF(AQ4=$BF$21,$BF$23,IF(AQ4=$BG$21,$BG$23,IF(AQ4=$BH$21,$BH$23,IF(AQ4=$BI$21,$BI$23,IF(AQ4=$BJ$21,$BJ$23,IF(AQ4=$BA$25,$BA$27,IF(AQ4=$BB$25,$BB$27,IF(AQ4=$BC$25,$BC$27,IF(AQ4=$BD$25,$BD$27,IF(AQ4=$BE$25,$BE$27,IF(AQ4=$BF$25,$BF$27,IF(AQ4=$BG$25,$BG$27,IF(AQ4=$BH$25,$BH$27,IF(AQ4=$BI$25,$BI$27,IF(AQ4=$BJ$25,$BJ$27,IF(AQ4=$BA$29,$BA$31,IF(AQ4=$BB$29,$BB$31,IF(AQ4=$BC$29,$BC$31,$BD$31)))))))))))))))))))))))))))))))))</f>
        <v>100</v>
      </c>
      <c r="BA4" s="32" t="s">
        <v>85</v>
      </c>
      <c r="BB4" s="32" t="s">
        <v>84</v>
      </c>
      <c r="BC4" s="32" t="s">
        <v>85</v>
      </c>
      <c r="BD4" s="32" t="s">
        <v>86</v>
      </c>
      <c r="BE4" s="32" t="s">
        <v>86</v>
      </c>
      <c r="BF4" s="32" t="s">
        <v>85</v>
      </c>
      <c r="BG4" s="32" t="s">
        <v>85</v>
      </c>
      <c r="BH4" s="32" t="s">
        <v>86</v>
      </c>
      <c r="BI4" s="32" t="s">
        <v>86</v>
      </c>
      <c r="BJ4" s="32" t="s">
        <v>84</v>
      </c>
      <c r="BK4" s="32" t="s">
        <v>84</v>
      </c>
    </row>
    <row r="5" spans="1:63" ht="18" customHeight="1" thickBot="1" x14ac:dyDescent="0.3">
      <c r="A5" s="3" t="str">
        <f>Списки!B3</f>
        <v>Ученик 2</v>
      </c>
      <c r="B5" s="4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38"/>
      <c r="AD5" s="38"/>
      <c r="AE5" s="38"/>
      <c r="AF5" s="38"/>
      <c r="AG5" s="38"/>
      <c r="AH5" s="38"/>
      <c r="AI5" s="38"/>
      <c r="AJ5" s="38"/>
      <c r="AK5" s="38"/>
      <c r="AL5" s="37"/>
      <c r="AM5" s="52"/>
      <c r="AN5" s="51"/>
      <c r="AO5" s="52"/>
      <c r="AP5" s="52"/>
      <c r="AQ5" s="45" t="str">
        <f t="shared" ref="AQ5:AQ33" si="0">IF(COUNTBLANK(C5:AP5)=40,"",SUM(C5:AP5))</f>
        <v/>
      </c>
      <c r="AR5" s="43" t="str">
        <f t="shared" ref="AR5:AR33" si="1">IF(AQ5="","",AU5)</f>
        <v/>
      </c>
      <c r="AS5" s="50" t="str">
        <f t="shared" ref="AS5:AS33" si="2">IF(AR5="","",IF(AR5&gt;=68,5,IF(AR5&gt;=53,4,IF(AR5&gt;=36,3,2))))</f>
        <v/>
      </c>
      <c r="AT5" s="1" t="str">
        <f>IF(AR5="","",IF(AR5&gt;=Анализ1!$A$14,6,IF(AR5&gt;=Анализ1!$A$13,5,IF(AR5&gt;=Анализ1!$A$12,4,IF(AR5&gt;=Анализ1!$A$11,3,IF(AR5&gt;=Анализ1!$A$10,2,IF(AR5&gt;=Анализ1!$A$9,1,0)))))))</f>
        <v/>
      </c>
      <c r="AU5" s="1">
        <f t="shared" ref="AU5:AU34" si="3">IF(AQ5=0,0,IF(AQ5=$BB$6,$BB$7,IF(AQ5=$BC$6,$BC$7,IF(AQ5=$BD$6,$BD$7,IF(AQ5=$BE$6,$BE$7,IF(AQ5=$BF$6,$BF$7,IF(AQ5=$BG$6,$BG$7,IF(AQ5=$BH$6,$BH$7,IF(AQ5=$BI$6,$BI$7,IF(AQ5=$BJ$6,$BJ$7,IF(AQ5=$BK$6,$BK$7,AV5)))))))))))</f>
        <v>100</v>
      </c>
      <c r="AV5" s="1">
        <f t="shared" ref="AV5:AV34" si="4">IF(AQ5=$BA$9,$BA$11,IF(AQ5=$BB$9,$BB$11,IF(AQ5=$BC$9,$BC$11,IF(AQ5=$BD$9,$BD$11,IF(AQ5=$BE$9,$BE$11,IF(AQ5=$BF$9,$BF$11,IF(AQ5=$BG$9,$BG$11,IF(AQ5=$BH$9,$BH$11,IF(AQ5=$BI$9,$BI$11,IF(AQ5=$BJ$9,$BJ$11,IF(AQ5=$BA$13,$BA$15,IF(AQ5=$BB$13,$BB$15,IF(AQ5=$BC$13,$BC$15,IF(AQ5=$BD$13,$BD$15,IF(AQ5=$BE$13,$BE$15,IF(AQ5=$BF$13,$BF$15,IF(AQ5=$BG$13,$BG$15,IF(AQ5=$BH$13,$BH$15,IF(AQ5=$BI$13,$BI$15,IF(AQ5=$BJ$13,$BJ$15,AW5))))))))))))))))))))</f>
        <v>100</v>
      </c>
      <c r="AW5" s="1">
        <f t="shared" ref="AW5:AW34" si="5">IF(AQ5=$BA$17,$BA$19,IF(AQ5=$BB$17,$BB$19,IF(AQ5=$BC$17,$BC$19,IF(AQ5=$BD$17,$BD$19,IF(AQ5=$BE$17,$BE$19,IF(AQ5=$BF$17,$BF$19,IF(AQ5=$BG$17,$BG$19,IF(AQ5=$BH$17,$BH$19,IF(AQ5=$BI$17,$BI$19,IF(AQ5=$BJ$17,$BJ$19,IF(AQ5=$BA$21,$BA$23,IF(AQ5=$BB$21,$BB$23,IF(AQ5=$BC$21,$BC$23,IF(AQ5=$BD$21,$BD$23,IF(AQ5=$BE$21,$BE$23,IF(AQ5=$BF$21,$BF$23,IF(AQ5=$BG$21,$BG$23,IF(AQ5=$BH$21,$BH$23,IF(AQ5=$BI$21,$BI$23,IF(AQ5=$BJ$21,$BJ$23,IF(AQ5=$BA$25,$BA$27,IF(AQ5=$BB$25,$BB$27,IF(AQ5=$BC$25,$BC$27,IF(AQ5=$BD$25,$BD$27,IF(AQ5=$BE$25,$BE$27,IF(AQ5=$BF$25,$BF$27,IF(AQ5=$BG$25,$BG$27,IF(AQ5=$BH$25,$BH$27,IF(AQ5=$BI$25,$BI$27,IF(AQ5=$BJ$25,$BJ$27,IF(AQ5=$BA$29,$BA$31,IF(AQ5=$BB$29,$BB$31,IF(AQ5=$BC$29,$BC$31,$BD$31)))))))))))))))))))))))))))))))))</f>
        <v>100</v>
      </c>
    </row>
    <row r="6" spans="1:63" ht="18" customHeight="1" thickBot="1" x14ac:dyDescent="0.3">
      <c r="A6" s="3" t="str">
        <f>Списки!B4</f>
        <v>Ученик 3</v>
      </c>
      <c r="B6" s="4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38"/>
      <c r="AD6" s="38"/>
      <c r="AE6" s="38"/>
      <c r="AF6" s="38"/>
      <c r="AG6" s="38"/>
      <c r="AH6" s="38"/>
      <c r="AI6" s="38"/>
      <c r="AJ6" s="38"/>
      <c r="AK6" s="38"/>
      <c r="AL6" s="37"/>
      <c r="AM6" s="52"/>
      <c r="AN6" s="51"/>
      <c r="AO6" s="52"/>
      <c r="AP6" s="52"/>
      <c r="AQ6" s="45" t="str">
        <f t="shared" si="0"/>
        <v/>
      </c>
      <c r="AR6" s="43" t="str">
        <f t="shared" si="1"/>
        <v/>
      </c>
      <c r="AS6" s="50" t="str">
        <f t="shared" si="2"/>
        <v/>
      </c>
      <c r="AT6" s="1" t="str">
        <f>IF(AR6="","",IF(AR6&gt;=Анализ1!$A$14,6,IF(AR6&gt;=Анализ1!$A$13,5,IF(AR6&gt;=Анализ1!$A$12,4,IF(AR6&gt;=Анализ1!$A$11,3,IF(AR6&gt;=Анализ1!$A$10,2,IF(AR6&gt;=Анализ1!$A$9,1,0)))))))</f>
        <v/>
      </c>
      <c r="AU6" s="1">
        <f t="shared" si="3"/>
        <v>100</v>
      </c>
      <c r="AV6" s="1">
        <f t="shared" si="4"/>
        <v>100</v>
      </c>
      <c r="AW6" s="1">
        <f t="shared" si="5"/>
        <v>100</v>
      </c>
      <c r="BA6" s="33" t="s">
        <v>56</v>
      </c>
      <c r="BB6" s="34">
        <v>1</v>
      </c>
      <c r="BC6" s="34">
        <v>2</v>
      </c>
      <c r="BD6" s="34">
        <v>3</v>
      </c>
      <c r="BE6" s="34">
        <v>4</v>
      </c>
      <c r="BF6" s="34">
        <v>5</v>
      </c>
      <c r="BG6" s="34">
        <v>6</v>
      </c>
      <c r="BH6" s="34">
        <v>7</v>
      </c>
      <c r="BI6" s="34">
        <v>8</v>
      </c>
      <c r="BJ6" s="34">
        <v>9</v>
      </c>
      <c r="BK6" s="34">
        <v>10</v>
      </c>
    </row>
    <row r="7" spans="1:63" ht="18" customHeight="1" thickBot="1" x14ac:dyDescent="0.3">
      <c r="A7" s="3" t="str">
        <f>Списки!B5</f>
        <v>Ученик 4</v>
      </c>
      <c r="B7" s="4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38"/>
      <c r="AD7" s="38"/>
      <c r="AE7" s="38"/>
      <c r="AF7" s="38"/>
      <c r="AG7" s="38"/>
      <c r="AH7" s="38"/>
      <c r="AI7" s="38"/>
      <c r="AJ7" s="38"/>
      <c r="AK7" s="38"/>
      <c r="AL7" s="37"/>
      <c r="AM7" s="52"/>
      <c r="AN7" s="51"/>
      <c r="AO7" s="52"/>
      <c r="AP7" s="52"/>
      <c r="AQ7" s="45" t="str">
        <f t="shared" si="0"/>
        <v/>
      </c>
      <c r="AR7" s="43" t="str">
        <f t="shared" si="1"/>
        <v/>
      </c>
      <c r="AS7" s="50" t="str">
        <f t="shared" si="2"/>
        <v/>
      </c>
      <c r="AT7" s="1" t="str">
        <f>IF(AR7="","",IF(AR7&gt;=Анализ1!$A$14,6,IF(AR7&gt;=Анализ1!$A$13,5,IF(AR7&gt;=Анализ1!$A$12,4,IF(AR7&gt;=Анализ1!$A$11,3,IF(AR7&gt;=Анализ1!$A$10,2,IF(AR7&gt;=Анализ1!$A$9,1,0)))))))</f>
        <v/>
      </c>
      <c r="AU7" s="1">
        <f t="shared" si="3"/>
        <v>100</v>
      </c>
      <c r="AV7" s="1">
        <f t="shared" si="4"/>
        <v>100</v>
      </c>
      <c r="AW7" s="1">
        <f t="shared" si="5"/>
        <v>100</v>
      </c>
      <c r="BA7" s="41" t="s">
        <v>58</v>
      </c>
      <c r="BB7" s="35">
        <v>3</v>
      </c>
      <c r="BC7" s="35">
        <v>6</v>
      </c>
      <c r="BD7" s="35">
        <v>8</v>
      </c>
      <c r="BE7" s="35">
        <v>11</v>
      </c>
      <c r="BF7" s="35">
        <v>13</v>
      </c>
      <c r="BG7" s="35">
        <v>16</v>
      </c>
      <c r="BH7" s="35">
        <v>18</v>
      </c>
      <c r="BI7" s="35">
        <v>21</v>
      </c>
      <c r="BJ7" s="35">
        <v>24</v>
      </c>
      <c r="BK7" s="35">
        <v>26</v>
      </c>
    </row>
    <row r="8" spans="1:63" ht="16.5" thickBot="1" x14ac:dyDescent="0.3">
      <c r="A8" s="3" t="str">
        <f>Списки!B6</f>
        <v>Ученик 5</v>
      </c>
      <c r="B8" s="4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38"/>
      <c r="AD8" s="38"/>
      <c r="AE8" s="38"/>
      <c r="AF8" s="38"/>
      <c r="AG8" s="38"/>
      <c r="AH8" s="38"/>
      <c r="AI8" s="38"/>
      <c r="AJ8" s="38"/>
      <c r="AK8" s="38"/>
      <c r="AL8" s="37"/>
      <c r="AM8" s="52"/>
      <c r="AN8" s="51"/>
      <c r="AO8" s="52"/>
      <c r="AP8" s="52"/>
      <c r="AQ8" s="45" t="str">
        <f t="shared" si="0"/>
        <v/>
      </c>
      <c r="AR8" s="43" t="str">
        <f t="shared" si="1"/>
        <v/>
      </c>
      <c r="AS8" s="50" t="str">
        <f t="shared" si="2"/>
        <v/>
      </c>
      <c r="AT8" s="1" t="str">
        <f>IF(AR8="","",IF(AR8&gt;=Анализ1!$A$14,6,IF(AR8&gt;=Анализ1!$A$13,5,IF(AR8&gt;=Анализ1!$A$12,4,IF(AR8&gt;=Анализ1!$A$11,3,IF(AR8&gt;=Анализ1!$A$10,2,IF(AR8&gt;=Анализ1!$A$9,1,0)))))))</f>
        <v/>
      </c>
      <c r="AU8" s="1">
        <f t="shared" si="3"/>
        <v>100</v>
      </c>
      <c r="AV8" s="1">
        <f t="shared" si="4"/>
        <v>100</v>
      </c>
      <c r="AW8" s="1">
        <f t="shared" si="5"/>
        <v>100</v>
      </c>
      <c r="BA8" s="36"/>
    </row>
    <row r="9" spans="1:63" x14ac:dyDescent="0.25">
      <c r="A9" s="3" t="str">
        <f>Списки!B7</f>
        <v>Ученик 6</v>
      </c>
      <c r="B9" s="4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38"/>
      <c r="AD9" s="38"/>
      <c r="AE9" s="38"/>
      <c r="AF9" s="38"/>
      <c r="AG9" s="38"/>
      <c r="AH9" s="38"/>
      <c r="AI9" s="38"/>
      <c r="AJ9" s="38"/>
      <c r="AK9" s="38"/>
      <c r="AL9" s="37"/>
      <c r="AM9" s="52"/>
      <c r="AN9" s="51"/>
      <c r="AO9" s="52"/>
      <c r="AP9" s="52"/>
      <c r="AQ9" s="45" t="str">
        <f t="shared" si="0"/>
        <v/>
      </c>
      <c r="AR9" s="43" t="str">
        <f t="shared" si="1"/>
        <v/>
      </c>
      <c r="AS9" s="50" t="str">
        <f t="shared" si="2"/>
        <v/>
      </c>
      <c r="AT9" s="1" t="str">
        <f>IF(AR9="","",IF(AR9&gt;=Анализ1!$A$14,6,IF(AR9&gt;=Анализ1!$A$13,5,IF(AR9&gt;=Анализ1!$A$12,4,IF(AR9&gt;=Анализ1!$A$11,3,IF(AR9&gt;=Анализ1!$A$10,2,IF(AR9&gt;=Анализ1!$A$9,1,0)))))))</f>
        <v/>
      </c>
      <c r="AU9" s="1">
        <f t="shared" si="3"/>
        <v>100</v>
      </c>
      <c r="AV9" s="1">
        <f t="shared" si="4"/>
        <v>100</v>
      </c>
      <c r="AW9" s="1">
        <f t="shared" si="5"/>
        <v>100</v>
      </c>
      <c r="BA9" s="70">
        <v>11</v>
      </c>
      <c r="BB9" s="70">
        <v>12</v>
      </c>
      <c r="BC9" s="70">
        <v>13</v>
      </c>
      <c r="BD9" s="82">
        <v>14</v>
      </c>
      <c r="BE9" s="70">
        <v>15</v>
      </c>
      <c r="BF9" s="86">
        <v>16</v>
      </c>
      <c r="BG9" s="70">
        <v>17</v>
      </c>
      <c r="BH9" s="70">
        <v>18</v>
      </c>
      <c r="BI9" s="70">
        <v>19</v>
      </c>
      <c r="BJ9" s="70">
        <v>20</v>
      </c>
    </row>
    <row r="10" spans="1:63" ht="15.75" thickBot="1" x14ac:dyDescent="0.3">
      <c r="A10" s="3" t="str">
        <f>Списки!B8</f>
        <v>Ученик 7</v>
      </c>
      <c r="B10" s="4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38"/>
      <c r="AD10" s="38"/>
      <c r="AE10" s="38"/>
      <c r="AF10" s="38"/>
      <c r="AG10" s="38"/>
      <c r="AH10" s="38"/>
      <c r="AI10" s="38"/>
      <c r="AJ10" s="38"/>
      <c r="AK10" s="38"/>
      <c r="AL10" s="37"/>
      <c r="AM10" s="52"/>
      <c r="AN10" s="51"/>
      <c r="AO10" s="52"/>
      <c r="AP10" s="52"/>
      <c r="AQ10" s="45" t="str">
        <f t="shared" si="0"/>
        <v/>
      </c>
      <c r="AR10" s="43" t="str">
        <f t="shared" si="1"/>
        <v/>
      </c>
      <c r="AS10" s="50" t="str">
        <f t="shared" si="2"/>
        <v/>
      </c>
      <c r="AT10" s="1" t="str">
        <f>IF(AR10="","",IF(AR10&gt;=Анализ1!$A$14,6,IF(AR10&gt;=Анализ1!$A$13,5,IF(AR10&gt;=Анализ1!$A$12,4,IF(AR10&gt;=Анализ1!$A$11,3,IF(AR10&gt;=Анализ1!$A$10,2,IF(AR10&gt;=Анализ1!$A$9,1,0)))))))</f>
        <v/>
      </c>
      <c r="AU10" s="1">
        <f t="shared" si="3"/>
        <v>100</v>
      </c>
      <c r="AV10" s="1">
        <f t="shared" si="4"/>
        <v>100</v>
      </c>
      <c r="AW10" s="1">
        <f t="shared" si="5"/>
        <v>100</v>
      </c>
      <c r="BA10" s="71"/>
      <c r="BB10" s="71"/>
      <c r="BC10" s="71"/>
      <c r="BD10" s="83"/>
      <c r="BE10" s="71"/>
      <c r="BF10" s="87"/>
      <c r="BG10" s="71"/>
      <c r="BH10" s="71"/>
      <c r="BI10" s="71"/>
      <c r="BJ10" s="71"/>
    </row>
    <row r="11" spans="1:63" ht="15" customHeight="1" x14ac:dyDescent="0.25">
      <c r="A11" s="3" t="str">
        <f>Списки!B9</f>
        <v>Ученик 8</v>
      </c>
      <c r="B11" s="4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38"/>
      <c r="AD11" s="38"/>
      <c r="AE11" s="38"/>
      <c r="AF11" s="38"/>
      <c r="AG11" s="38"/>
      <c r="AH11" s="38"/>
      <c r="AI11" s="38"/>
      <c r="AJ11" s="38"/>
      <c r="AK11" s="38"/>
      <c r="AL11" s="37"/>
      <c r="AM11" s="52"/>
      <c r="AN11" s="51"/>
      <c r="AO11" s="52"/>
      <c r="AP11" s="52"/>
      <c r="AQ11" s="45" t="str">
        <f t="shared" si="0"/>
        <v/>
      </c>
      <c r="AR11" s="43" t="str">
        <f t="shared" si="1"/>
        <v/>
      </c>
      <c r="AS11" s="50" t="str">
        <f t="shared" si="2"/>
        <v/>
      </c>
      <c r="AT11" s="1" t="str">
        <f>IF(AR11="","",IF(AR11&gt;=Анализ1!$A$14,6,IF(AR11&gt;=Анализ1!$A$13,5,IF(AR11&gt;=Анализ1!$A$12,4,IF(AR11&gt;=Анализ1!$A$11,3,IF(AR11&gt;=Анализ1!$A$10,2,IF(AR11&gt;=Анализ1!$A$9,1,0)))))))</f>
        <v/>
      </c>
      <c r="AU11" s="1">
        <f t="shared" si="3"/>
        <v>100</v>
      </c>
      <c r="AV11" s="1">
        <f t="shared" si="4"/>
        <v>100</v>
      </c>
      <c r="AW11" s="1">
        <f t="shared" si="5"/>
        <v>100</v>
      </c>
      <c r="BA11" s="64">
        <v>29</v>
      </c>
      <c r="BB11" s="64">
        <v>31</v>
      </c>
      <c r="BC11" s="64">
        <v>34</v>
      </c>
      <c r="BD11" s="82">
        <v>36</v>
      </c>
      <c r="BE11" s="84">
        <v>37</v>
      </c>
      <c r="BF11" s="84">
        <v>38</v>
      </c>
      <c r="BG11" s="84">
        <v>39</v>
      </c>
      <c r="BH11" s="84">
        <v>40</v>
      </c>
      <c r="BI11" s="84">
        <v>41</v>
      </c>
      <c r="BJ11" s="84">
        <v>42</v>
      </c>
    </row>
    <row r="12" spans="1:63" ht="15.75" customHeight="1" thickBot="1" x14ac:dyDescent="0.3">
      <c r="A12" s="3" t="str">
        <f>Списки!B10</f>
        <v>Ученик 9</v>
      </c>
      <c r="B12" s="4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38"/>
      <c r="AD12" s="38"/>
      <c r="AE12" s="38"/>
      <c r="AF12" s="38"/>
      <c r="AG12" s="38"/>
      <c r="AH12" s="38"/>
      <c r="AI12" s="38"/>
      <c r="AJ12" s="38"/>
      <c r="AK12" s="38"/>
      <c r="AL12" s="37"/>
      <c r="AM12" s="52"/>
      <c r="AN12" s="51"/>
      <c r="AO12" s="52"/>
      <c r="AP12" s="52"/>
      <c r="AQ12" s="45" t="str">
        <f t="shared" si="0"/>
        <v/>
      </c>
      <c r="AR12" s="43" t="str">
        <f t="shared" si="1"/>
        <v/>
      </c>
      <c r="AS12" s="50" t="str">
        <f t="shared" si="2"/>
        <v/>
      </c>
      <c r="AT12" s="1" t="str">
        <f>IF(AR12="","",IF(AR12&gt;=Анализ1!$A$14,6,IF(AR12&gt;=Анализ1!$A$13,5,IF(AR12&gt;=Анализ1!$A$12,4,IF(AR12&gt;=Анализ1!$A$11,3,IF(AR12&gt;=Анализ1!$A$10,2,IF(AR12&gt;=Анализ1!$A$9,1,0)))))))</f>
        <v/>
      </c>
      <c r="AU12" s="1">
        <f t="shared" si="3"/>
        <v>100</v>
      </c>
      <c r="AV12" s="1">
        <f t="shared" si="4"/>
        <v>100</v>
      </c>
      <c r="AW12" s="1">
        <f t="shared" si="5"/>
        <v>100</v>
      </c>
      <c r="BA12" s="65"/>
      <c r="BB12" s="65"/>
      <c r="BC12" s="65"/>
      <c r="BD12" s="83"/>
      <c r="BE12" s="85"/>
      <c r="BF12" s="85"/>
      <c r="BG12" s="85"/>
      <c r="BH12" s="85"/>
      <c r="BI12" s="85"/>
      <c r="BJ12" s="85"/>
    </row>
    <row r="13" spans="1:63" x14ac:dyDescent="0.25">
      <c r="A13" s="3" t="str">
        <f>Списки!B11</f>
        <v>Ученик 10</v>
      </c>
      <c r="B13" s="4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38"/>
      <c r="AD13" s="38"/>
      <c r="AE13" s="38"/>
      <c r="AF13" s="38"/>
      <c r="AG13" s="38"/>
      <c r="AH13" s="38"/>
      <c r="AI13" s="38"/>
      <c r="AJ13" s="38"/>
      <c r="AK13" s="38"/>
      <c r="AL13" s="37"/>
      <c r="AM13" s="52"/>
      <c r="AN13" s="51"/>
      <c r="AO13" s="52"/>
      <c r="AP13" s="52"/>
      <c r="AQ13" s="45" t="str">
        <f t="shared" si="0"/>
        <v/>
      </c>
      <c r="AR13" s="43" t="str">
        <f t="shared" si="1"/>
        <v/>
      </c>
      <c r="AS13" s="50" t="str">
        <f t="shared" si="2"/>
        <v/>
      </c>
      <c r="AT13" s="1" t="str">
        <f>IF(AR13="","",IF(AR13&gt;=Анализ1!$A$14,6,IF(AR13&gt;=Анализ1!$A$13,5,IF(AR13&gt;=Анализ1!$A$12,4,IF(AR13&gt;=Анализ1!$A$11,3,IF(AR13&gt;=Анализ1!$A$10,2,IF(AR13&gt;=Анализ1!$A$9,1,0)))))))</f>
        <v/>
      </c>
      <c r="AU13" s="1">
        <f t="shared" si="3"/>
        <v>100</v>
      </c>
      <c r="AV13" s="1">
        <f t="shared" si="4"/>
        <v>100</v>
      </c>
      <c r="AW13" s="1">
        <f t="shared" si="5"/>
        <v>100</v>
      </c>
      <c r="BA13" s="70">
        <v>21</v>
      </c>
      <c r="BB13" s="70">
        <v>22</v>
      </c>
      <c r="BC13" s="70">
        <v>23</v>
      </c>
      <c r="BD13" s="70">
        <v>24</v>
      </c>
      <c r="BE13" s="70">
        <v>25</v>
      </c>
      <c r="BF13" s="70">
        <v>26</v>
      </c>
      <c r="BG13" s="70">
        <v>27</v>
      </c>
      <c r="BH13" s="70">
        <v>28</v>
      </c>
      <c r="BI13" s="70">
        <v>29</v>
      </c>
      <c r="BJ13" s="70">
        <v>30</v>
      </c>
    </row>
    <row r="14" spans="1:63" ht="15.75" thickBot="1" x14ac:dyDescent="0.3">
      <c r="A14" s="3" t="str">
        <f>Списки!B12</f>
        <v>Ученик 11</v>
      </c>
      <c r="B14" s="4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38"/>
      <c r="AD14" s="38"/>
      <c r="AE14" s="38"/>
      <c r="AF14" s="38"/>
      <c r="AG14" s="38"/>
      <c r="AH14" s="38"/>
      <c r="AI14" s="38"/>
      <c r="AJ14" s="38"/>
      <c r="AK14" s="38"/>
      <c r="AL14" s="37"/>
      <c r="AM14" s="52"/>
      <c r="AN14" s="51"/>
      <c r="AO14" s="52"/>
      <c r="AP14" s="52"/>
      <c r="AQ14" s="45" t="str">
        <f t="shared" si="0"/>
        <v/>
      </c>
      <c r="AR14" s="43" t="str">
        <f t="shared" si="1"/>
        <v/>
      </c>
      <c r="AS14" s="50" t="str">
        <f t="shared" si="2"/>
        <v/>
      </c>
      <c r="AT14" s="1" t="str">
        <f>IF(AR14="","",IF(AR14&gt;=Анализ1!$A$14,6,IF(AR14&gt;=Анализ1!$A$13,5,IF(AR14&gt;=Анализ1!$A$12,4,IF(AR14&gt;=Анализ1!$A$11,3,IF(AR14&gt;=Анализ1!$A$10,2,IF(AR14&gt;=Анализ1!$A$9,1,0)))))))</f>
        <v/>
      </c>
      <c r="AU14" s="1">
        <f t="shared" si="3"/>
        <v>100</v>
      </c>
      <c r="AV14" s="1">
        <f t="shared" si="4"/>
        <v>100</v>
      </c>
      <c r="AW14" s="1">
        <f t="shared" si="5"/>
        <v>100</v>
      </c>
      <c r="BA14" s="71"/>
      <c r="BB14" s="71"/>
      <c r="BC14" s="71"/>
      <c r="BD14" s="71"/>
      <c r="BE14" s="71"/>
      <c r="BF14" s="71"/>
      <c r="BG14" s="71"/>
      <c r="BH14" s="71"/>
      <c r="BI14" s="71"/>
      <c r="BJ14" s="71"/>
    </row>
    <row r="15" spans="1:63" ht="15" customHeight="1" x14ac:dyDescent="0.25">
      <c r="A15" s="3" t="str">
        <f>Списки!B13</f>
        <v>Ученик 12</v>
      </c>
      <c r="B15" s="4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38"/>
      <c r="AD15" s="38"/>
      <c r="AE15" s="38"/>
      <c r="AF15" s="38"/>
      <c r="AG15" s="38"/>
      <c r="AH15" s="38"/>
      <c r="AI15" s="38"/>
      <c r="AJ15" s="38"/>
      <c r="AK15" s="38"/>
      <c r="AL15" s="37"/>
      <c r="AM15" s="52"/>
      <c r="AN15" s="51"/>
      <c r="AO15" s="52"/>
      <c r="AP15" s="52"/>
      <c r="AQ15" s="45" t="str">
        <f t="shared" si="0"/>
        <v/>
      </c>
      <c r="AR15" s="43" t="str">
        <f t="shared" si="1"/>
        <v/>
      </c>
      <c r="AS15" s="50" t="str">
        <f t="shared" si="2"/>
        <v/>
      </c>
      <c r="AT15" s="1" t="str">
        <f>IF(AR15="","",IF(AR15&gt;=Анализ1!$A$14,6,IF(AR15&gt;=Анализ1!$A$13,5,IF(AR15&gt;=Анализ1!$A$12,4,IF(AR15&gt;=Анализ1!$A$11,3,IF(AR15&gt;=Анализ1!$A$10,2,IF(AR15&gt;=Анализ1!$A$9,1,0)))))))</f>
        <v/>
      </c>
      <c r="AU15" s="1">
        <f t="shared" si="3"/>
        <v>100</v>
      </c>
      <c r="AV15" s="1">
        <f t="shared" si="4"/>
        <v>100</v>
      </c>
      <c r="AW15" s="1">
        <f t="shared" si="5"/>
        <v>100</v>
      </c>
      <c r="BA15" s="64">
        <v>43</v>
      </c>
      <c r="BB15" s="64">
        <v>44</v>
      </c>
      <c r="BC15" s="64">
        <v>45</v>
      </c>
      <c r="BD15" s="64">
        <v>46</v>
      </c>
      <c r="BE15" s="64">
        <v>47</v>
      </c>
      <c r="BF15" s="64">
        <v>48</v>
      </c>
      <c r="BG15" s="64">
        <v>49</v>
      </c>
      <c r="BH15" s="64">
        <v>50</v>
      </c>
      <c r="BI15" s="64">
        <v>51</v>
      </c>
      <c r="BJ15" s="64">
        <v>52</v>
      </c>
    </row>
    <row r="16" spans="1:63" ht="15.75" customHeight="1" thickBot="1" x14ac:dyDescent="0.3">
      <c r="A16" s="3" t="str">
        <f>Списки!B14</f>
        <v>Ученик 13</v>
      </c>
      <c r="B16" s="4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38"/>
      <c r="AD16" s="38"/>
      <c r="AE16" s="38"/>
      <c r="AF16" s="38"/>
      <c r="AG16" s="38"/>
      <c r="AH16" s="38"/>
      <c r="AI16" s="38"/>
      <c r="AJ16" s="38"/>
      <c r="AK16" s="38"/>
      <c r="AL16" s="37"/>
      <c r="AM16" s="52"/>
      <c r="AN16" s="51"/>
      <c r="AO16" s="52"/>
      <c r="AP16" s="52"/>
      <c r="AQ16" s="45" t="str">
        <f t="shared" si="0"/>
        <v/>
      </c>
      <c r="AR16" s="43" t="str">
        <f t="shared" si="1"/>
        <v/>
      </c>
      <c r="AS16" s="50" t="str">
        <f t="shared" si="2"/>
        <v/>
      </c>
      <c r="AT16" s="1" t="str">
        <f>IF(AR16="","",IF(AR16&gt;=Анализ1!$A$14,6,IF(AR16&gt;=Анализ1!$A$13,5,IF(AR16&gt;=Анализ1!$A$12,4,IF(AR16&gt;=Анализ1!$A$11,3,IF(AR16&gt;=Анализ1!$A$10,2,IF(AR16&gt;=Анализ1!$A$9,1,0)))))))</f>
        <v/>
      </c>
      <c r="AU16" s="1">
        <f t="shared" si="3"/>
        <v>100</v>
      </c>
      <c r="AV16" s="1">
        <f t="shared" si="4"/>
        <v>100</v>
      </c>
      <c r="AW16" s="1">
        <f t="shared" si="5"/>
        <v>100</v>
      </c>
      <c r="BA16" s="65"/>
      <c r="BB16" s="65"/>
      <c r="BC16" s="65"/>
      <c r="BD16" s="65"/>
      <c r="BE16" s="65"/>
      <c r="BF16" s="65"/>
      <c r="BG16" s="65"/>
      <c r="BH16" s="65"/>
      <c r="BI16" s="65"/>
      <c r="BJ16" s="65"/>
    </row>
    <row r="17" spans="1:64" ht="15" customHeight="1" x14ac:dyDescent="0.25">
      <c r="A17" s="3" t="str">
        <f>Списки!B15</f>
        <v>Ученик 14</v>
      </c>
      <c r="B17" s="4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38"/>
      <c r="AD17" s="38"/>
      <c r="AE17" s="38"/>
      <c r="AF17" s="38"/>
      <c r="AG17" s="38"/>
      <c r="AH17" s="38"/>
      <c r="AI17" s="38"/>
      <c r="AJ17" s="38"/>
      <c r="AK17" s="38"/>
      <c r="AL17" s="37"/>
      <c r="AM17" s="52"/>
      <c r="AN17" s="51"/>
      <c r="AO17" s="52"/>
      <c r="AP17" s="52"/>
      <c r="AQ17" s="45" t="str">
        <f t="shared" si="0"/>
        <v/>
      </c>
      <c r="AR17" s="43" t="str">
        <f t="shared" si="1"/>
        <v/>
      </c>
      <c r="AS17" s="50" t="str">
        <f t="shared" si="2"/>
        <v/>
      </c>
      <c r="AT17" s="1" t="str">
        <f>IF(AR17="","",IF(AR17&gt;=Анализ1!$A$14,6,IF(AR17&gt;=Анализ1!$A$13,5,IF(AR17&gt;=Анализ1!$A$12,4,IF(AR17&gt;=Анализ1!$A$11,3,IF(AR17&gt;=Анализ1!$A$10,2,IF(AR17&gt;=Анализ1!$A$9,1,0)))))))</f>
        <v/>
      </c>
      <c r="AU17" s="1">
        <f t="shared" si="3"/>
        <v>100</v>
      </c>
      <c r="AV17" s="1">
        <f t="shared" si="4"/>
        <v>100</v>
      </c>
      <c r="AW17" s="1">
        <f t="shared" si="5"/>
        <v>100</v>
      </c>
      <c r="BA17" s="70">
        <v>31</v>
      </c>
      <c r="BB17" s="70">
        <v>32</v>
      </c>
      <c r="BC17" s="70">
        <v>33</v>
      </c>
      <c r="BD17" s="70">
        <v>34</v>
      </c>
      <c r="BE17" s="70">
        <v>35</v>
      </c>
      <c r="BF17" s="70">
        <v>36</v>
      </c>
      <c r="BG17" s="70">
        <v>37</v>
      </c>
      <c r="BH17" s="70">
        <v>38</v>
      </c>
      <c r="BI17" s="70">
        <v>39</v>
      </c>
      <c r="BJ17" s="70">
        <v>40</v>
      </c>
    </row>
    <row r="18" spans="1:64" ht="15.75" customHeight="1" thickBot="1" x14ac:dyDescent="0.3">
      <c r="A18" s="3" t="str">
        <f>Списки!B16</f>
        <v>Ученик 15</v>
      </c>
      <c r="B18" s="4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38"/>
      <c r="AD18" s="38"/>
      <c r="AE18" s="38"/>
      <c r="AF18" s="38"/>
      <c r="AG18" s="38"/>
      <c r="AH18" s="38"/>
      <c r="AI18" s="38"/>
      <c r="AJ18" s="38"/>
      <c r="AK18" s="38"/>
      <c r="AL18" s="37"/>
      <c r="AM18" s="52"/>
      <c r="AN18" s="51"/>
      <c r="AO18" s="52"/>
      <c r="AP18" s="52"/>
      <c r="AQ18" s="45" t="str">
        <f t="shared" si="0"/>
        <v/>
      </c>
      <c r="AR18" s="43" t="str">
        <f t="shared" si="1"/>
        <v/>
      </c>
      <c r="AS18" s="50" t="str">
        <f t="shared" si="2"/>
        <v/>
      </c>
      <c r="AT18" s="1" t="str">
        <f>IF(AR18="","",IF(AR18&gt;=Анализ1!$A$14,6,IF(AR18&gt;=Анализ1!$A$13,5,IF(AR18&gt;=Анализ1!$A$12,4,IF(AR18&gt;=Анализ1!$A$11,3,IF(AR18&gt;=Анализ1!$A$10,2,IF(AR18&gt;=Анализ1!$A$9,1,0)))))))</f>
        <v/>
      </c>
      <c r="AU18" s="1">
        <f t="shared" si="3"/>
        <v>100</v>
      </c>
      <c r="AV18" s="1">
        <f t="shared" si="4"/>
        <v>100</v>
      </c>
      <c r="AW18" s="1">
        <f t="shared" si="5"/>
        <v>100</v>
      </c>
      <c r="BA18" s="71"/>
      <c r="BB18" s="71"/>
      <c r="BC18" s="71"/>
      <c r="BD18" s="71"/>
      <c r="BE18" s="71"/>
      <c r="BF18" s="71"/>
      <c r="BG18" s="71"/>
      <c r="BH18" s="71"/>
      <c r="BI18" s="71"/>
      <c r="BJ18" s="71"/>
    </row>
    <row r="19" spans="1:64" ht="15" hidden="1" customHeight="1" x14ac:dyDescent="0.25">
      <c r="A19" s="3" t="str">
        <f>Списки!B17</f>
        <v>Ученик 16</v>
      </c>
      <c r="B19" s="4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38"/>
      <c r="AD19" s="38"/>
      <c r="AE19" s="38"/>
      <c r="AF19" s="38"/>
      <c r="AG19" s="38"/>
      <c r="AH19" s="38"/>
      <c r="AI19" s="38"/>
      <c r="AJ19" s="38"/>
      <c r="AK19" s="38"/>
      <c r="AL19" s="37"/>
      <c r="AM19" s="52"/>
      <c r="AN19" s="51"/>
      <c r="AO19" s="52"/>
      <c r="AP19" s="52"/>
      <c r="AQ19" s="45" t="str">
        <f t="shared" si="0"/>
        <v/>
      </c>
      <c r="AR19" s="43" t="str">
        <f t="shared" si="1"/>
        <v/>
      </c>
      <c r="AS19" s="50" t="str">
        <f t="shared" si="2"/>
        <v/>
      </c>
      <c r="AT19" s="1" t="str">
        <f>IF(AR19="","",IF(AR19&gt;=Анализ1!$A$14,6,IF(AR19&gt;=Анализ1!$A$13,5,IF(AR19&gt;=Анализ1!$A$12,4,IF(AR19&gt;=Анализ1!$A$11,3,IF(AR19&gt;=Анализ1!$A$10,2,IF(AR19&gt;=Анализ1!$A$9,1,0)))))))</f>
        <v/>
      </c>
      <c r="AU19" s="1">
        <f t="shared" si="3"/>
        <v>100</v>
      </c>
      <c r="AV19" s="1">
        <f t="shared" si="4"/>
        <v>100</v>
      </c>
      <c r="AW19" s="1">
        <f t="shared" si="5"/>
        <v>100</v>
      </c>
      <c r="BA19" s="64">
        <v>53</v>
      </c>
      <c r="BB19" s="64">
        <v>54</v>
      </c>
      <c r="BC19" s="64">
        <v>55</v>
      </c>
      <c r="BD19" s="64">
        <v>56</v>
      </c>
      <c r="BE19" s="64">
        <v>57</v>
      </c>
      <c r="BF19" s="64">
        <v>58</v>
      </c>
      <c r="BG19" s="64">
        <v>59</v>
      </c>
      <c r="BH19" s="64">
        <v>60</v>
      </c>
      <c r="BI19" s="64">
        <v>61</v>
      </c>
      <c r="BJ19" s="64">
        <v>62</v>
      </c>
    </row>
    <row r="20" spans="1:64" ht="15.75" hidden="1" customHeight="1" thickBot="1" x14ac:dyDescent="0.3">
      <c r="A20" s="3" t="str">
        <f>Списки!B18</f>
        <v>Ученик 17</v>
      </c>
      <c r="B20" s="4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38"/>
      <c r="AD20" s="38"/>
      <c r="AE20" s="38"/>
      <c r="AF20" s="38"/>
      <c r="AG20" s="38"/>
      <c r="AH20" s="38"/>
      <c r="AI20" s="38"/>
      <c r="AJ20" s="38"/>
      <c r="AK20" s="38"/>
      <c r="AL20" s="37"/>
      <c r="AM20" s="52"/>
      <c r="AN20" s="51"/>
      <c r="AO20" s="52"/>
      <c r="AP20" s="52"/>
      <c r="AQ20" s="45" t="str">
        <f t="shared" si="0"/>
        <v/>
      </c>
      <c r="AR20" s="43" t="str">
        <f t="shared" si="1"/>
        <v/>
      </c>
      <c r="AS20" s="50" t="str">
        <f t="shared" si="2"/>
        <v/>
      </c>
      <c r="AT20" s="1" t="str">
        <f>IF(AR20="","",IF(AR20&gt;=Анализ1!$A$14,6,IF(AR20&gt;=Анализ1!$A$13,5,IF(AR20&gt;=Анализ1!$A$12,4,IF(AR20&gt;=Анализ1!$A$11,3,IF(AR20&gt;=Анализ1!$A$10,2,IF(AR20&gt;=Анализ1!$A$9,1,0)))))))</f>
        <v/>
      </c>
      <c r="AU20" s="1">
        <f t="shared" si="3"/>
        <v>100</v>
      </c>
      <c r="AV20" s="1">
        <f t="shared" si="4"/>
        <v>100</v>
      </c>
      <c r="AW20" s="1">
        <f t="shared" si="5"/>
        <v>100</v>
      </c>
      <c r="BA20" s="65"/>
      <c r="BB20" s="65"/>
      <c r="BC20" s="65"/>
      <c r="BD20" s="65"/>
      <c r="BE20" s="65"/>
      <c r="BF20" s="65"/>
      <c r="BG20" s="65"/>
      <c r="BH20" s="65"/>
      <c r="BI20" s="65"/>
      <c r="BJ20" s="65"/>
    </row>
    <row r="21" spans="1:64" ht="15" hidden="1" customHeight="1" x14ac:dyDescent="0.25">
      <c r="A21" s="3" t="str">
        <f>Списки!B19</f>
        <v>Ученик 18</v>
      </c>
      <c r="B21" s="4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38"/>
      <c r="AD21" s="38"/>
      <c r="AE21" s="38"/>
      <c r="AF21" s="38"/>
      <c r="AG21" s="38"/>
      <c r="AH21" s="38"/>
      <c r="AI21" s="38"/>
      <c r="AJ21" s="38"/>
      <c r="AK21" s="38"/>
      <c r="AL21" s="37"/>
      <c r="AM21" s="52"/>
      <c r="AN21" s="51"/>
      <c r="AO21" s="52"/>
      <c r="AP21" s="52"/>
      <c r="AQ21" s="45" t="str">
        <f t="shared" si="0"/>
        <v/>
      </c>
      <c r="AR21" s="43" t="str">
        <f t="shared" si="1"/>
        <v/>
      </c>
      <c r="AS21" s="50" t="str">
        <f t="shared" si="2"/>
        <v/>
      </c>
      <c r="AT21" s="1" t="str">
        <f>IF(AR21="","",IF(AR21&gt;=Анализ1!$A$14,6,IF(AR21&gt;=Анализ1!$A$13,5,IF(AR21&gt;=Анализ1!$A$12,4,IF(AR21&gt;=Анализ1!$A$11,3,IF(AR21&gt;=Анализ1!$A$10,2,IF(AR21&gt;=Анализ1!$A$9,1,0)))))))</f>
        <v/>
      </c>
      <c r="AU21" s="1">
        <f t="shared" si="3"/>
        <v>100</v>
      </c>
      <c r="AV21" s="1">
        <f t="shared" si="4"/>
        <v>100</v>
      </c>
      <c r="AW21" s="1">
        <f t="shared" si="5"/>
        <v>100</v>
      </c>
      <c r="BA21" s="70">
        <v>41</v>
      </c>
      <c r="BB21" s="70">
        <v>42</v>
      </c>
      <c r="BC21" s="70">
        <v>43</v>
      </c>
      <c r="BD21" s="70">
        <v>44</v>
      </c>
      <c r="BE21" s="70">
        <v>45</v>
      </c>
      <c r="BF21" s="70">
        <v>46</v>
      </c>
      <c r="BG21" s="70">
        <v>47</v>
      </c>
      <c r="BH21" s="70">
        <v>48</v>
      </c>
      <c r="BI21" s="70">
        <v>49</v>
      </c>
      <c r="BJ21" s="70">
        <v>50</v>
      </c>
    </row>
    <row r="22" spans="1:64" ht="15.75" hidden="1" customHeight="1" thickBot="1" x14ac:dyDescent="0.3">
      <c r="A22" s="3" t="str">
        <f>Списки!B20</f>
        <v>Ученик 19</v>
      </c>
      <c r="B22" s="4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38"/>
      <c r="AD22" s="38"/>
      <c r="AE22" s="38"/>
      <c r="AF22" s="38"/>
      <c r="AG22" s="38"/>
      <c r="AH22" s="38"/>
      <c r="AI22" s="38"/>
      <c r="AJ22" s="38"/>
      <c r="AK22" s="38"/>
      <c r="AL22" s="37"/>
      <c r="AM22" s="52"/>
      <c r="AN22" s="51"/>
      <c r="AO22" s="52"/>
      <c r="AP22" s="52"/>
      <c r="AQ22" s="45" t="str">
        <f t="shared" si="0"/>
        <v/>
      </c>
      <c r="AR22" s="43" t="str">
        <f t="shared" si="1"/>
        <v/>
      </c>
      <c r="AS22" s="50" t="str">
        <f t="shared" si="2"/>
        <v/>
      </c>
      <c r="AT22" s="1" t="str">
        <f>IF(AR22="","",IF(AR22&gt;=Анализ1!$A$14,6,IF(AR22&gt;=Анализ1!$A$13,5,IF(AR22&gt;=Анализ1!$A$12,4,IF(AR22&gt;=Анализ1!$A$11,3,IF(AR22&gt;=Анализ1!$A$10,2,IF(AR22&gt;=Анализ1!$A$9,1,0)))))))</f>
        <v/>
      </c>
      <c r="AU22" s="1">
        <f t="shared" si="3"/>
        <v>100</v>
      </c>
      <c r="AV22" s="1">
        <f t="shared" si="4"/>
        <v>100</v>
      </c>
      <c r="AW22" s="1">
        <f t="shared" si="5"/>
        <v>100</v>
      </c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L22" s="30"/>
    </row>
    <row r="23" spans="1:64" ht="15" hidden="1" customHeight="1" x14ac:dyDescent="0.25">
      <c r="A23" s="3" t="str">
        <f>Списки!B21</f>
        <v>Ученик 20</v>
      </c>
      <c r="B23" s="4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38"/>
      <c r="AD23" s="38"/>
      <c r="AE23" s="38"/>
      <c r="AF23" s="38"/>
      <c r="AG23" s="38"/>
      <c r="AH23" s="38"/>
      <c r="AI23" s="38"/>
      <c r="AJ23" s="38"/>
      <c r="AK23" s="38"/>
      <c r="AL23" s="37"/>
      <c r="AM23" s="52"/>
      <c r="AN23" s="51"/>
      <c r="AO23" s="52"/>
      <c r="AP23" s="52"/>
      <c r="AQ23" s="45" t="str">
        <f t="shared" si="0"/>
        <v/>
      </c>
      <c r="AR23" s="43" t="str">
        <f t="shared" si="1"/>
        <v/>
      </c>
      <c r="AS23" s="50" t="str">
        <f t="shared" si="2"/>
        <v/>
      </c>
      <c r="AT23" s="1" t="str">
        <f>IF(AR23="","",IF(AR23&gt;=Анализ1!$A$14,6,IF(AR23&gt;=Анализ1!$A$13,5,IF(AR23&gt;=Анализ1!$A$12,4,IF(AR23&gt;=Анализ1!$A$11,3,IF(AR23&gt;=Анализ1!$A$10,2,IF(AR23&gt;=Анализ1!$A$9,1,0)))))))</f>
        <v/>
      </c>
      <c r="AU23" s="1">
        <f t="shared" si="3"/>
        <v>100</v>
      </c>
      <c r="AV23" s="1">
        <f t="shared" si="4"/>
        <v>100</v>
      </c>
      <c r="AW23" s="1">
        <f t="shared" si="5"/>
        <v>100</v>
      </c>
      <c r="BA23" s="64">
        <v>63</v>
      </c>
      <c r="BB23" s="64">
        <v>64</v>
      </c>
      <c r="BC23" s="64">
        <v>65</v>
      </c>
      <c r="BD23" s="64">
        <v>66</v>
      </c>
      <c r="BE23" s="64">
        <v>67</v>
      </c>
      <c r="BF23" s="64">
        <v>68</v>
      </c>
      <c r="BG23" s="64">
        <v>69</v>
      </c>
      <c r="BH23" s="64">
        <v>70</v>
      </c>
      <c r="BI23" s="64">
        <v>71</v>
      </c>
      <c r="BJ23" s="64">
        <v>72</v>
      </c>
      <c r="BL23" s="30"/>
    </row>
    <row r="24" spans="1:64" ht="15.75" hidden="1" customHeight="1" thickBot="1" x14ac:dyDescent="0.3">
      <c r="A24" s="3" t="str">
        <f>Списки!B22</f>
        <v>Ученик 21</v>
      </c>
      <c r="B24" s="4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38"/>
      <c r="AD24" s="38"/>
      <c r="AE24" s="38"/>
      <c r="AF24" s="38"/>
      <c r="AG24" s="38"/>
      <c r="AH24" s="38"/>
      <c r="AI24" s="38"/>
      <c r="AJ24" s="38"/>
      <c r="AK24" s="38"/>
      <c r="AL24" s="37"/>
      <c r="AM24" s="52"/>
      <c r="AN24" s="51"/>
      <c r="AO24" s="52"/>
      <c r="AP24" s="52"/>
      <c r="AQ24" s="45" t="str">
        <f t="shared" si="0"/>
        <v/>
      </c>
      <c r="AR24" s="43" t="str">
        <f t="shared" si="1"/>
        <v/>
      </c>
      <c r="AS24" s="50" t="str">
        <f t="shared" si="2"/>
        <v/>
      </c>
      <c r="AT24" s="1" t="str">
        <f>IF(AR24="","",IF(AR24&gt;=Анализ1!$A$14,6,IF(AR24&gt;=Анализ1!$A$13,5,IF(AR24&gt;=Анализ1!$A$12,4,IF(AR24&gt;=Анализ1!$A$11,3,IF(AR24&gt;=Анализ1!$A$10,2,IF(AR24&gt;=Анализ1!$A$9,1,0)))))))</f>
        <v/>
      </c>
      <c r="AU24" s="1">
        <f t="shared" si="3"/>
        <v>100</v>
      </c>
      <c r="AV24" s="1">
        <f t="shared" si="4"/>
        <v>100</v>
      </c>
      <c r="AW24" s="1">
        <f t="shared" si="5"/>
        <v>100</v>
      </c>
      <c r="BA24" s="65"/>
      <c r="BB24" s="65"/>
      <c r="BC24" s="65"/>
      <c r="BD24" s="65"/>
      <c r="BE24" s="65"/>
      <c r="BF24" s="65"/>
      <c r="BG24" s="65"/>
      <c r="BH24" s="65"/>
      <c r="BI24" s="65"/>
      <c r="BJ24" s="65"/>
    </row>
    <row r="25" spans="1:64" ht="15" hidden="1" customHeight="1" x14ac:dyDescent="0.25">
      <c r="A25" s="3" t="str">
        <f>Списки!B23</f>
        <v>Ученик 22</v>
      </c>
      <c r="B25" s="4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38"/>
      <c r="AD25" s="38"/>
      <c r="AE25" s="38"/>
      <c r="AF25" s="38"/>
      <c r="AG25" s="38"/>
      <c r="AH25" s="38"/>
      <c r="AI25" s="38"/>
      <c r="AJ25" s="38"/>
      <c r="AK25" s="38"/>
      <c r="AL25" s="37"/>
      <c r="AM25" s="52"/>
      <c r="AN25" s="51"/>
      <c r="AO25" s="52"/>
      <c r="AP25" s="52"/>
      <c r="AQ25" s="45" t="str">
        <f t="shared" si="0"/>
        <v/>
      </c>
      <c r="AR25" s="43" t="str">
        <f t="shared" si="1"/>
        <v/>
      </c>
      <c r="AS25" s="50" t="str">
        <f t="shared" si="2"/>
        <v/>
      </c>
      <c r="AT25" s="1" t="str">
        <f>IF(AR25="","",IF(AR25&gt;=Анализ1!$A$14,6,IF(AR25&gt;=Анализ1!$A$13,5,IF(AR25&gt;=Анализ1!$A$12,4,IF(AR25&gt;=Анализ1!$A$11,3,IF(AR25&gt;=Анализ1!$A$10,2,IF(AR25&gt;=Анализ1!$A$9,1,0)))))))</f>
        <v/>
      </c>
      <c r="AU25" s="1">
        <f t="shared" si="3"/>
        <v>100</v>
      </c>
      <c r="AV25" s="1">
        <f t="shared" si="4"/>
        <v>100</v>
      </c>
      <c r="AW25" s="1">
        <f t="shared" si="5"/>
        <v>100</v>
      </c>
      <c r="BA25" s="70">
        <v>51</v>
      </c>
      <c r="BB25" s="70">
        <v>52</v>
      </c>
      <c r="BC25" s="70">
        <v>53</v>
      </c>
      <c r="BD25" s="70">
        <v>54</v>
      </c>
      <c r="BE25" s="70">
        <v>55</v>
      </c>
      <c r="BF25" s="70">
        <v>56</v>
      </c>
      <c r="BG25" s="70">
        <v>57</v>
      </c>
      <c r="BH25" s="70">
        <v>58</v>
      </c>
      <c r="BI25" s="70">
        <v>59</v>
      </c>
      <c r="BJ25" s="70">
        <v>60</v>
      </c>
    </row>
    <row r="26" spans="1:64" ht="15.75" hidden="1" customHeight="1" thickBot="1" x14ac:dyDescent="0.3">
      <c r="A26" s="3" t="str">
        <f>Списки!B24</f>
        <v>Ученик 23</v>
      </c>
      <c r="B26" s="4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38"/>
      <c r="AD26" s="38"/>
      <c r="AE26" s="38"/>
      <c r="AF26" s="38"/>
      <c r="AG26" s="38"/>
      <c r="AH26" s="38"/>
      <c r="AI26" s="38"/>
      <c r="AJ26" s="38"/>
      <c r="AK26" s="38"/>
      <c r="AL26" s="37"/>
      <c r="AM26" s="52"/>
      <c r="AN26" s="51"/>
      <c r="AO26" s="52"/>
      <c r="AP26" s="52"/>
      <c r="AQ26" s="45" t="str">
        <f t="shared" si="0"/>
        <v/>
      </c>
      <c r="AR26" s="43" t="str">
        <f t="shared" si="1"/>
        <v/>
      </c>
      <c r="AS26" s="50" t="str">
        <f t="shared" si="2"/>
        <v/>
      </c>
      <c r="AT26" s="1" t="str">
        <f>IF(AR26="","",IF(AR26&gt;=Анализ1!$A$14,6,IF(AR26&gt;=Анализ1!$A$13,5,IF(AR26&gt;=Анализ1!$A$12,4,IF(AR26&gt;=Анализ1!$A$11,3,IF(AR26&gt;=Анализ1!$A$10,2,IF(AR26&gt;=Анализ1!$A$9,1,0)))))))</f>
        <v/>
      </c>
      <c r="AU26" s="1">
        <f t="shared" si="3"/>
        <v>100</v>
      </c>
      <c r="AV26" s="1">
        <f t="shared" si="4"/>
        <v>100</v>
      </c>
      <c r="AW26" s="1">
        <f t="shared" si="5"/>
        <v>100</v>
      </c>
      <c r="BA26" s="71"/>
      <c r="BB26" s="71"/>
      <c r="BC26" s="71"/>
      <c r="BD26" s="71"/>
      <c r="BE26" s="71"/>
      <c r="BF26" s="71"/>
      <c r="BG26" s="71"/>
      <c r="BH26" s="71"/>
      <c r="BI26" s="71"/>
      <c r="BJ26" s="71"/>
    </row>
    <row r="27" spans="1:64" ht="15" hidden="1" customHeight="1" x14ac:dyDescent="0.25">
      <c r="A27" s="3" t="str">
        <f>Списки!B25</f>
        <v>Ученик 24</v>
      </c>
      <c r="B27" s="4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38"/>
      <c r="AD27" s="38"/>
      <c r="AE27" s="38"/>
      <c r="AF27" s="38"/>
      <c r="AG27" s="38"/>
      <c r="AH27" s="38"/>
      <c r="AI27" s="38"/>
      <c r="AJ27" s="38"/>
      <c r="AK27" s="38"/>
      <c r="AL27" s="37"/>
      <c r="AM27" s="52"/>
      <c r="AN27" s="51"/>
      <c r="AO27" s="52"/>
      <c r="AP27" s="52"/>
      <c r="AQ27" s="45" t="str">
        <f t="shared" si="0"/>
        <v/>
      </c>
      <c r="AR27" s="43" t="str">
        <f t="shared" si="1"/>
        <v/>
      </c>
      <c r="AS27" s="50" t="str">
        <f t="shared" si="2"/>
        <v/>
      </c>
      <c r="AT27" s="1" t="str">
        <f>IF(AR27="","",IF(AR27&gt;=Анализ1!$A$14,6,IF(AR27&gt;=Анализ1!$A$13,5,IF(AR27&gt;=Анализ1!$A$12,4,IF(AR27&gt;=Анализ1!$A$11,3,IF(AR27&gt;=Анализ1!$A$10,2,IF(AR27&gt;=Анализ1!$A$9,1,0)))))))</f>
        <v/>
      </c>
      <c r="AU27" s="1">
        <f t="shared" si="3"/>
        <v>100</v>
      </c>
      <c r="AV27" s="1">
        <f t="shared" si="4"/>
        <v>100</v>
      </c>
      <c r="AW27" s="1">
        <f t="shared" si="5"/>
        <v>100</v>
      </c>
      <c r="BA27" s="64">
        <v>73</v>
      </c>
      <c r="BB27" s="64">
        <v>74</v>
      </c>
      <c r="BC27" s="64">
        <v>75</v>
      </c>
      <c r="BD27" s="64">
        <v>76</v>
      </c>
      <c r="BE27" s="64">
        <v>77</v>
      </c>
      <c r="BF27" s="64">
        <v>78</v>
      </c>
      <c r="BG27" s="64">
        <v>79</v>
      </c>
      <c r="BH27" s="64">
        <v>80</v>
      </c>
      <c r="BI27" s="64">
        <v>84</v>
      </c>
      <c r="BJ27" s="64">
        <v>87</v>
      </c>
    </row>
    <row r="28" spans="1:64" ht="15.75" hidden="1" customHeight="1" thickBot="1" x14ac:dyDescent="0.3">
      <c r="A28" s="3" t="str">
        <f>Списки!B26</f>
        <v>Ученик 25</v>
      </c>
      <c r="B28" s="4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38"/>
      <c r="AD28" s="38"/>
      <c r="AE28" s="38"/>
      <c r="AF28" s="38"/>
      <c r="AG28" s="38"/>
      <c r="AH28" s="38"/>
      <c r="AI28" s="38"/>
      <c r="AJ28" s="38"/>
      <c r="AK28" s="38"/>
      <c r="AL28" s="37"/>
      <c r="AM28" s="52"/>
      <c r="AN28" s="51"/>
      <c r="AO28" s="52"/>
      <c r="AP28" s="52"/>
      <c r="AQ28" s="45" t="str">
        <f t="shared" si="0"/>
        <v/>
      </c>
      <c r="AR28" s="43" t="str">
        <f t="shared" si="1"/>
        <v/>
      </c>
      <c r="AS28" s="50" t="str">
        <f t="shared" si="2"/>
        <v/>
      </c>
      <c r="AT28" s="1" t="str">
        <f>IF(AR28="","",IF(AR28&gt;=Анализ1!$A$14,6,IF(AR28&gt;=Анализ1!$A$13,5,IF(AR28&gt;=Анализ1!$A$12,4,IF(AR28&gt;=Анализ1!$A$11,3,IF(AR28&gt;=Анализ1!$A$10,2,IF(AR28&gt;=Анализ1!$A$9,1,0)))))))</f>
        <v/>
      </c>
      <c r="AU28" s="1">
        <f t="shared" si="3"/>
        <v>100</v>
      </c>
      <c r="AV28" s="1">
        <f t="shared" si="4"/>
        <v>100</v>
      </c>
      <c r="AW28" s="1">
        <f t="shared" si="5"/>
        <v>100</v>
      </c>
      <c r="BA28" s="65"/>
      <c r="BB28" s="65"/>
      <c r="BC28" s="65"/>
      <c r="BD28" s="65"/>
      <c r="BE28" s="65"/>
      <c r="BF28" s="65"/>
      <c r="BG28" s="65"/>
      <c r="BH28" s="65"/>
      <c r="BI28" s="65"/>
      <c r="BJ28" s="65"/>
    </row>
    <row r="29" spans="1:64" hidden="1" x14ac:dyDescent="0.25">
      <c r="A29" s="3" t="str">
        <f>Списки!B27</f>
        <v>Ученик 26</v>
      </c>
      <c r="B29" s="4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38"/>
      <c r="AD29" s="38"/>
      <c r="AE29" s="38"/>
      <c r="AF29" s="38"/>
      <c r="AG29" s="38"/>
      <c r="AH29" s="38"/>
      <c r="AI29" s="38"/>
      <c r="AJ29" s="38"/>
      <c r="AK29" s="38"/>
      <c r="AL29" s="37"/>
      <c r="AM29" s="52"/>
      <c r="AN29" s="51"/>
      <c r="AO29" s="52"/>
      <c r="AP29" s="52"/>
      <c r="AQ29" s="45" t="str">
        <f t="shared" si="0"/>
        <v/>
      </c>
      <c r="AR29" s="43" t="str">
        <f t="shared" si="1"/>
        <v/>
      </c>
      <c r="AS29" s="50" t="str">
        <f t="shared" si="2"/>
        <v/>
      </c>
      <c r="AT29" s="1" t="str">
        <f>IF(AR29="","",IF(AR29&gt;=Анализ1!$A$14,6,IF(AR29&gt;=Анализ1!$A$13,5,IF(AR29&gt;=Анализ1!$A$12,4,IF(AR29&gt;=Анализ1!$A$11,3,IF(AR29&gt;=Анализ1!$A$10,2,IF(AR29&gt;=Анализ1!$A$9,1,0)))))))</f>
        <v/>
      </c>
      <c r="AU29" s="1">
        <f t="shared" si="3"/>
        <v>100</v>
      </c>
      <c r="AV29" s="1">
        <f t="shared" si="4"/>
        <v>100</v>
      </c>
      <c r="AW29" s="1">
        <f t="shared" si="5"/>
        <v>100</v>
      </c>
      <c r="BA29" s="70">
        <v>61</v>
      </c>
      <c r="BB29" s="70">
        <v>62</v>
      </c>
      <c r="BC29" s="70">
        <v>63</v>
      </c>
      <c r="BD29" s="70">
        <v>64</v>
      </c>
    </row>
    <row r="30" spans="1:64" ht="15.75" hidden="1" thickBot="1" x14ac:dyDescent="0.3">
      <c r="A30" s="3" t="str">
        <f>Списки!B28</f>
        <v>Ученик 27</v>
      </c>
      <c r="B30" s="4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38"/>
      <c r="AD30" s="38"/>
      <c r="AE30" s="38"/>
      <c r="AF30" s="38"/>
      <c r="AG30" s="38"/>
      <c r="AH30" s="38"/>
      <c r="AI30" s="38"/>
      <c r="AJ30" s="38"/>
      <c r="AK30" s="38"/>
      <c r="AL30" s="37"/>
      <c r="AM30" s="52"/>
      <c r="AN30" s="51"/>
      <c r="AO30" s="52"/>
      <c r="AP30" s="52"/>
      <c r="AQ30" s="45" t="str">
        <f t="shared" si="0"/>
        <v/>
      </c>
      <c r="AR30" s="43" t="str">
        <f t="shared" si="1"/>
        <v/>
      </c>
      <c r="AS30" s="50" t="str">
        <f t="shared" si="2"/>
        <v/>
      </c>
      <c r="AT30" s="1" t="str">
        <f>IF(AR30="","",IF(AR30&gt;=Анализ1!$A$14,6,IF(AR30&gt;=Анализ1!$A$13,5,IF(AR30&gt;=Анализ1!$A$12,4,IF(AR30&gt;=Анализ1!$A$11,3,IF(AR30&gt;=Анализ1!$A$10,2,IF(AR30&gt;=Анализ1!$A$9,1,0)))))))</f>
        <v/>
      </c>
      <c r="AU30" s="1">
        <f t="shared" si="3"/>
        <v>100</v>
      </c>
      <c r="AV30" s="1">
        <f t="shared" si="4"/>
        <v>100</v>
      </c>
      <c r="AW30" s="1">
        <f t="shared" si="5"/>
        <v>100</v>
      </c>
      <c r="BA30" s="71"/>
      <c r="BB30" s="71"/>
      <c r="BC30" s="71"/>
      <c r="BD30" s="71"/>
      <c r="BL30" s="57"/>
    </row>
    <row r="31" spans="1:64" hidden="1" x14ac:dyDescent="0.25">
      <c r="A31" s="3" t="str">
        <f>Списки!B29</f>
        <v>Ученик 28</v>
      </c>
      <c r="B31" s="4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38"/>
      <c r="AD31" s="38"/>
      <c r="AE31" s="38"/>
      <c r="AF31" s="38"/>
      <c r="AG31" s="38"/>
      <c r="AH31" s="38"/>
      <c r="AI31" s="38"/>
      <c r="AJ31" s="38"/>
      <c r="AK31" s="38"/>
      <c r="AL31" s="37"/>
      <c r="AM31" s="52"/>
      <c r="AN31" s="51"/>
      <c r="AO31" s="52"/>
      <c r="AP31" s="52"/>
      <c r="AQ31" s="45" t="str">
        <f t="shared" si="0"/>
        <v/>
      </c>
      <c r="AR31" s="43" t="str">
        <f t="shared" si="1"/>
        <v/>
      </c>
      <c r="AS31" s="50" t="str">
        <f t="shared" si="2"/>
        <v/>
      </c>
      <c r="AT31" s="1" t="str">
        <f>IF(AR31="","",IF(AR31&gt;=Анализ1!$A$14,6,IF(AR31&gt;=Анализ1!$A$13,5,IF(AR31&gt;=Анализ1!$A$12,4,IF(AR31&gt;=Анализ1!$A$11,3,IF(AR31&gt;=Анализ1!$A$10,2,IF(AR31&gt;=Анализ1!$A$9,1,0)))))))</f>
        <v/>
      </c>
      <c r="AU31" s="1">
        <f t="shared" si="3"/>
        <v>100</v>
      </c>
      <c r="AV31" s="1">
        <f t="shared" si="4"/>
        <v>100</v>
      </c>
      <c r="AW31" s="1">
        <f t="shared" si="5"/>
        <v>100</v>
      </c>
      <c r="BA31" s="64">
        <v>90</v>
      </c>
      <c r="BB31" s="64">
        <v>94</v>
      </c>
      <c r="BC31" s="64">
        <v>97</v>
      </c>
      <c r="BD31" s="64">
        <v>100</v>
      </c>
    </row>
    <row r="32" spans="1:64" ht="15.75" hidden="1" thickBot="1" x14ac:dyDescent="0.3">
      <c r="A32" s="3" t="str">
        <f>Списки!B30</f>
        <v>Ученик 29</v>
      </c>
      <c r="B32" s="4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38"/>
      <c r="AD32" s="38"/>
      <c r="AE32" s="38"/>
      <c r="AF32" s="38"/>
      <c r="AG32" s="38"/>
      <c r="AH32" s="38"/>
      <c r="AI32" s="38"/>
      <c r="AJ32" s="38"/>
      <c r="AK32" s="38"/>
      <c r="AL32" s="37"/>
      <c r="AM32" s="52"/>
      <c r="AN32" s="51"/>
      <c r="AO32" s="52"/>
      <c r="AP32" s="52"/>
      <c r="AQ32" s="45" t="str">
        <f t="shared" si="0"/>
        <v/>
      </c>
      <c r="AR32" s="43" t="str">
        <f t="shared" si="1"/>
        <v/>
      </c>
      <c r="AS32" s="50" t="str">
        <f t="shared" si="2"/>
        <v/>
      </c>
      <c r="AT32" s="1" t="str">
        <f>IF(AR32="","",IF(AR32&gt;=Анализ1!$A$14,6,IF(AR32&gt;=Анализ1!$A$13,5,IF(AR32&gt;=Анализ1!$A$12,4,IF(AR32&gt;=Анализ1!$A$11,3,IF(AR32&gt;=Анализ1!$A$10,2,IF(AR32&gt;=Анализ1!$A$9,1,0)))))))</f>
        <v/>
      </c>
      <c r="AU32" s="1">
        <f t="shared" si="3"/>
        <v>100</v>
      </c>
      <c r="AV32" s="1">
        <f t="shared" si="4"/>
        <v>100</v>
      </c>
      <c r="AW32" s="1">
        <f t="shared" si="5"/>
        <v>100</v>
      </c>
      <c r="BA32" s="65"/>
      <c r="BB32" s="65"/>
      <c r="BC32" s="65"/>
      <c r="BD32" s="65"/>
    </row>
    <row r="33" spans="1:65" hidden="1" x14ac:dyDescent="0.25">
      <c r="A33" s="3" t="str">
        <f>Списки!B31</f>
        <v>Ученик 30</v>
      </c>
      <c r="B33" s="4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38"/>
      <c r="AD33" s="38"/>
      <c r="AE33" s="38"/>
      <c r="AF33" s="38"/>
      <c r="AG33" s="38"/>
      <c r="AH33" s="38"/>
      <c r="AI33" s="38"/>
      <c r="AJ33" s="38"/>
      <c r="AK33" s="38"/>
      <c r="AL33" s="37"/>
      <c r="AM33" s="52"/>
      <c r="AN33" s="51"/>
      <c r="AO33" s="52"/>
      <c r="AP33" s="52"/>
      <c r="AQ33" s="45" t="str">
        <f t="shared" si="0"/>
        <v/>
      </c>
      <c r="AR33" s="43" t="str">
        <f t="shared" si="1"/>
        <v/>
      </c>
      <c r="AS33" s="50" t="str">
        <f t="shared" si="2"/>
        <v/>
      </c>
      <c r="AT33" s="1" t="str">
        <f>IF(AR33="","",IF(AR33&gt;=Анализ1!$A$14,6,IF(AR33&gt;=Анализ1!$A$13,5,IF(AR33&gt;=Анализ1!$A$12,4,IF(AR33&gt;=Анализ1!$A$11,3,IF(AR33&gt;=Анализ1!$A$10,2,IF(AR33&gt;=Анализ1!$A$9,1,0)))))))</f>
        <v/>
      </c>
      <c r="AU33" s="1">
        <f t="shared" si="3"/>
        <v>100</v>
      </c>
      <c r="AV33" s="1">
        <f t="shared" si="4"/>
        <v>100</v>
      </c>
      <c r="AW33" s="1">
        <f t="shared" si="5"/>
        <v>100</v>
      </c>
    </row>
    <row r="34" spans="1:65" x14ac:dyDescent="0.25">
      <c r="B34" s="4" t="s">
        <v>5</v>
      </c>
      <c r="C34" s="5">
        <f t="shared" ref="C34:AP34" si="6">COUNTIF(C4:C33,0)</f>
        <v>0</v>
      </c>
      <c r="D34" s="5">
        <f t="shared" si="6"/>
        <v>0</v>
      </c>
      <c r="E34" s="5">
        <f t="shared" si="6"/>
        <v>0</v>
      </c>
      <c r="F34" s="5">
        <f t="shared" si="6"/>
        <v>0</v>
      </c>
      <c r="G34" s="5">
        <f t="shared" si="6"/>
        <v>0</v>
      </c>
      <c r="H34" s="5">
        <f t="shared" si="6"/>
        <v>0</v>
      </c>
      <c r="I34" s="5">
        <f t="shared" si="6"/>
        <v>0</v>
      </c>
      <c r="J34" s="5">
        <f t="shared" si="6"/>
        <v>0</v>
      </c>
      <c r="K34" s="5">
        <f t="shared" si="6"/>
        <v>0</v>
      </c>
      <c r="L34" s="5">
        <f t="shared" si="6"/>
        <v>0</v>
      </c>
      <c r="M34" s="5">
        <f t="shared" si="6"/>
        <v>0</v>
      </c>
      <c r="N34" s="5">
        <f t="shared" si="6"/>
        <v>0</v>
      </c>
      <c r="O34" s="5">
        <f t="shared" si="6"/>
        <v>0</v>
      </c>
      <c r="P34" s="5">
        <f t="shared" si="6"/>
        <v>0</v>
      </c>
      <c r="Q34" s="5">
        <f t="shared" si="6"/>
        <v>0</v>
      </c>
      <c r="R34" s="5">
        <f t="shared" si="6"/>
        <v>0</v>
      </c>
      <c r="S34" s="5">
        <f t="shared" si="6"/>
        <v>0</v>
      </c>
      <c r="T34" s="5">
        <f t="shared" si="6"/>
        <v>0</v>
      </c>
      <c r="U34" s="5">
        <f t="shared" si="6"/>
        <v>0</v>
      </c>
      <c r="V34" s="5">
        <f t="shared" si="6"/>
        <v>0</v>
      </c>
      <c r="W34" s="5">
        <f t="shared" si="6"/>
        <v>0</v>
      </c>
      <c r="X34" s="5">
        <f t="shared" si="6"/>
        <v>0</v>
      </c>
      <c r="Y34" s="5">
        <f t="shared" si="6"/>
        <v>0</v>
      </c>
      <c r="Z34" s="5">
        <f t="shared" si="6"/>
        <v>0</v>
      </c>
      <c r="AA34" s="5">
        <f t="shared" si="6"/>
        <v>0</v>
      </c>
      <c r="AB34" s="5">
        <f t="shared" si="6"/>
        <v>0</v>
      </c>
      <c r="AC34" s="5">
        <f t="shared" si="6"/>
        <v>0</v>
      </c>
      <c r="AD34" s="5">
        <f t="shared" si="6"/>
        <v>0</v>
      </c>
      <c r="AE34" s="5">
        <f t="shared" si="6"/>
        <v>0</v>
      </c>
      <c r="AF34" s="5">
        <f t="shared" si="6"/>
        <v>0</v>
      </c>
      <c r="AG34" s="5">
        <f t="shared" si="6"/>
        <v>0</v>
      </c>
      <c r="AH34" s="5">
        <f t="shared" si="6"/>
        <v>0</v>
      </c>
      <c r="AI34" s="5">
        <f t="shared" si="6"/>
        <v>0</v>
      </c>
      <c r="AJ34" s="5">
        <f t="shared" si="6"/>
        <v>0</v>
      </c>
      <c r="AK34" s="5">
        <f t="shared" si="6"/>
        <v>0</v>
      </c>
      <c r="AL34" s="5">
        <f t="shared" si="6"/>
        <v>0</v>
      </c>
      <c r="AM34" s="5">
        <f t="shared" si="6"/>
        <v>0</v>
      </c>
      <c r="AN34" s="5">
        <f t="shared" si="6"/>
        <v>0</v>
      </c>
      <c r="AO34" s="5">
        <f t="shared" si="6"/>
        <v>0</v>
      </c>
      <c r="AP34" s="5">
        <f t="shared" si="6"/>
        <v>0</v>
      </c>
      <c r="AQ34" s="29" t="str">
        <f>IF(COUNTBLANK(AQ4:AQ33)=30,"",AVERAGE(AQ4:AQ33))</f>
        <v/>
      </c>
      <c r="AR34" s="29" t="str">
        <f>IF(COUNTBLANK(AR4:AR33)=30,"",AVERAGE(AR4:AR33))</f>
        <v/>
      </c>
      <c r="AU34" s="1">
        <f t="shared" si="3"/>
        <v>100</v>
      </c>
      <c r="AV34" s="1">
        <f t="shared" si="4"/>
        <v>100</v>
      </c>
      <c r="AW34" s="1">
        <f t="shared" si="5"/>
        <v>100</v>
      </c>
    </row>
    <row r="35" spans="1:65" ht="15" customHeight="1" x14ac:dyDescent="0.25">
      <c r="C35" s="66" t="s">
        <v>134</v>
      </c>
      <c r="D35" s="66" t="s">
        <v>135</v>
      </c>
      <c r="E35" s="66" t="s">
        <v>136</v>
      </c>
      <c r="F35" s="66" t="s">
        <v>137</v>
      </c>
      <c r="G35" s="66" t="s">
        <v>138</v>
      </c>
      <c r="H35" s="66" t="s">
        <v>139</v>
      </c>
      <c r="I35" s="66" t="s">
        <v>140</v>
      </c>
      <c r="J35" s="66" t="s">
        <v>141</v>
      </c>
      <c r="K35" s="66" t="s">
        <v>142</v>
      </c>
      <c r="L35" s="66" t="s">
        <v>143</v>
      </c>
      <c r="M35" s="66" t="s">
        <v>144</v>
      </c>
      <c r="N35" s="66" t="s">
        <v>145</v>
      </c>
      <c r="O35" s="66" t="s">
        <v>146</v>
      </c>
      <c r="P35" s="76" t="s">
        <v>147</v>
      </c>
      <c r="Q35" s="76" t="s">
        <v>148</v>
      </c>
      <c r="R35" s="66" t="s">
        <v>149</v>
      </c>
      <c r="S35" s="66" t="s">
        <v>150</v>
      </c>
      <c r="T35" s="66" t="s">
        <v>151</v>
      </c>
      <c r="U35" s="66" t="s">
        <v>152</v>
      </c>
      <c r="V35" s="66" t="s">
        <v>153</v>
      </c>
      <c r="W35" s="66" t="s">
        <v>154</v>
      </c>
      <c r="X35" s="66" t="s">
        <v>155</v>
      </c>
      <c r="Y35" s="66" t="s">
        <v>156</v>
      </c>
      <c r="Z35" s="66" t="s">
        <v>157</v>
      </c>
      <c r="AA35" s="77" t="s">
        <v>158</v>
      </c>
      <c r="AB35" s="77" t="s">
        <v>159</v>
      </c>
      <c r="AC35" s="77" t="s">
        <v>160</v>
      </c>
      <c r="AD35" s="77" t="s">
        <v>161</v>
      </c>
      <c r="AE35" s="76" t="s">
        <v>162</v>
      </c>
      <c r="AF35" s="76" t="s">
        <v>163</v>
      </c>
      <c r="AG35" s="66" t="s">
        <v>164</v>
      </c>
      <c r="AH35" s="66" t="s">
        <v>165</v>
      </c>
      <c r="AI35" s="66" t="s">
        <v>166</v>
      </c>
      <c r="AJ35" s="66" t="s">
        <v>167</v>
      </c>
      <c r="AK35" s="67" t="s">
        <v>168</v>
      </c>
      <c r="AL35" s="66" t="s">
        <v>169</v>
      </c>
      <c r="AM35" s="66" t="s">
        <v>170</v>
      </c>
      <c r="AN35" s="66" t="s">
        <v>171</v>
      </c>
      <c r="AO35" s="66" t="s">
        <v>172</v>
      </c>
      <c r="AP35" s="66" t="s">
        <v>173</v>
      </c>
      <c r="AZ35" s="79"/>
      <c r="BA35" s="80"/>
      <c r="BB35" s="80"/>
      <c r="BC35" s="81"/>
    </row>
    <row r="36" spans="1:65" ht="15.75" x14ac:dyDescent="0.25">
      <c r="A36" s="24" t="s">
        <v>59</v>
      </c>
      <c r="B36" s="7">
        <f>COUNTIF($AT$4:$AT$33,0)</f>
        <v>0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76"/>
      <c r="Q36" s="76"/>
      <c r="R36" s="66"/>
      <c r="S36" s="66"/>
      <c r="T36" s="66"/>
      <c r="U36" s="66"/>
      <c r="V36" s="66"/>
      <c r="W36" s="66"/>
      <c r="X36" s="66"/>
      <c r="Y36" s="66"/>
      <c r="Z36" s="66"/>
      <c r="AA36" s="77"/>
      <c r="AB36" s="77"/>
      <c r="AC36" s="77"/>
      <c r="AD36" s="77"/>
      <c r="AE36" s="76"/>
      <c r="AF36" s="76"/>
      <c r="AG36" s="66"/>
      <c r="AH36" s="66"/>
      <c r="AI36" s="66"/>
      <c r="AJ36" s="66"/>
      <c r="AK36" s="67"/>
      <c r="AL36" s="66"/>
      <c r="AM36" s="66"/>
      <c r="AN36" s="66"/>
      <c r="AO36" s="66"/>
      <c r="AP36" s="66"/>
      <c r="AZ36" s="22"/>
      <c r="BA36" s="23"/>
      <c r="BB36" s="68"/>
      <c r="BC36" s="69"/>
      <c r="BL36" s="30"/>
    </row>
    <row r="37" spans="1:65" ht="15.75" x14ac:dyDescent="0.25">
      <c r="A37" s="6" t="s">
        <v>62</v>
      </c>
      <c r="B37" s="7">
        <f>COUNTIF($AT$4:$AT$33,1)</f>
        <v>0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76"/>
      <c r="Q37" s="76"/>
      <c r="R37" s="66"/>
      <c r="S37" s="66"/>
      <c r="T37" s="66"/>
      <c r="U37" s="66"/>
      <c r="V37" s="66"/>
      <c r="W37" s="66"/>
      <c r="X37" s="66"/>
      <c r="Y37" s="66"/>
      <c r="Z37" s="66"/>
      <c r="AA37" s="77"/>
      <c r="AB37" s="77"/>
      <c r="AC37" s="77"/>
      <c r="AD37" s="77"/>
      <c r="AE37" s="76"/>
      <c r="AF37" s="76"/>
      <c r="AG37" s="66"/>
      <c r="AH37" s="66"/>
      <c r="AI37" s="66"/>
      <c r="AJ37" s="66"/>
      <c r="AK37" s="67"/>
      <c r="AL37" s="66"/>
      <c r="AM37" s="66"/>
      <c r="AN37" s="66"/>
      <c r="AO37" s="66"/>
      <c r="AP37" s="66"/>
      <c r="AZ37" s="22"/>
      <c r="BA37" s="23"/>
      <c r="BB37" s="68"/>
      <c r="BC37" s="69"/>
      <c r="BL37" s="57"/>
    </row>
    <row r="38" spans="1:65" ht="15.75" x14ac:dyDescent="0.25">
      <c r="A38" s="6" t="s">
        <v>63</v>
      </c>
      <c r="B38" s="7">
        <f>COUNTIF($AT$4:$AT$33,2)</f>
        <v>0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76"/>
      <c r="Q38" s="76"/>
      <c r="R38" s="66"/>
      <c r="S38" s="66"/>
      <c r="T38" s="66"/>
      <c r="U38" s="66"/>
      <c r="V38" s="66"/>
      <c r="W38" s="66"/>
      <c r="X38" s="66"/>
      <c r="Y38" s="66"/>
      <c r="Z38" s="66"/>
      <c r="AA38" s="77"/>
      <c r="AB38" s="77"/>
      <c r="AC38" s="77"/>
      <c r="AD38" s="77"/>
      <c r="AE38" s="76"/>
      <c r="AF38" s="76"/>
      <c r="AG38" s="66"/>
      <c r="AH38" s="66"/>
      <c r="AI38" s="66"/>
      <c r="AJ38" s="66"/>
      <c r="AK38" s="67"/>
      <c r="AL38" s="66"/>
      <c r="AM38" s="66"/>
      <c r="AN38" s="66"/>
      <c r="AO38" s="66"/>
      <c r="AP38" s="66"/>
      <c r="AZ38" s="22"/>
      <c r="BA38" s="23"/>
      <c r="BB38" s="68"/>
      <c r="BC38" s="69"/>
      <c r="BL38" s="57"/>
      <c r="BM38" s="57"/>
    </row>
    <row r="39" spans="1:65" ht="15.75" x14ac:dyDescent="0.25">
      <c r="A39" s="6" t="s">
        <v>64</v>
      </c>
      <c r="B39" s="7">
        <f>COUNTIF($AT$4:$AT$33,3)</f>
        <v>0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76"/>
      <c r="Q39" s="76"/>
      <c r="R39" s="66"/>
      <c r="S39" s="66"/>
      <c r="T39" s="66"/>
      <c r="U39" s="66"/>
      <c r="V39" s="66"/>
      <c r="W39" s="66"/>
      <c r="X39" s="66"/>
      <c r="Y39" s="66"/>
      <c r="Z39" s="66"/>
      <c r="AA39" s="77"/>
      <c r="AB39" s="77"/>
      <c r="AC39" s="77"/>
      <c r="AD39" s="77"/>
      <c r="AE39" s="76"/>
      <c r="AF39" s="76"/>
      <c r="AG39" s="66"/>
      <c r="AH39" s="66"/>
      <c r="AI39" s="66"/>
      <c r="AJ39" s="66"/>
      <c r="AK39" s="67"/>
      <c r="AL39" s="66"/>
      <c r="AM39" s="66"/>
      <c r="AN39" s="66"/>
      <c r="AO39" s="66"/>
      <c r="AP39" s="66"/>
      <c r="AZ39" s="22"/>
      <c r="BA39" s="23"/>
      <c r="BB39" s="68"/>
      <c r="BC39" s="69"/>
      <c r="BL39" s="57"/>
      <c r="BM39" s="57"/>
    </row>
    <row r="40" spans="1:65" ht="15.75" x14ac:dyDescent="0.25">
      <c r="A40" s="6" t="s">
        <v>65</v>
      </c>
      <c r="B40" s="7">
        <f>COUNTIF($AT$4:$AT$33,4)</f>
        <v>0</v>
      </c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76"/>
      <c r="Q40" s="76"/>
      <c r="R40" s="66"/>
      <c r="S40" s="66"/>
      <c r="T40" s="66"/>
      <c r="U40" s="66"/>
      <c r="V40" s="66"/>
      <c r="W40" s="66"/>
      <c r="X40" s="66"/>
      <c r="Y40" s="66"/>
      <c r="Z40" s="66"/>
      <c r="AA40" s="77"/>
      <c r="AB40" s="77"/>
      <c r="AC40" s="77"/>
      <c r="AD40" s="77"/>
      <c r="AE40" s="76"/>
      <c r="AF40" s="76"/>
      <c r="AG40" s="66"/>
      <c r="AH40" s="66"/>
      <c r="AI40" s="66"/>
      <c r="AJ40" s="66"/>
      <c r="AK40" s="67"/>
      <c r="AL40" s="66"/>
      <c r="AM40" s="66"/>
      <c r="AN40" s="66"/>
      <c r="AO40" s="66"/>
      <c r="AP40" s="66"/>
      <c r="AZ40" s="22"/>
      <c r="BA40" s="23"/>
      <c r="BB40" s="68"/>
      <c r="BC40" s="69"/>
      <c r="BM40" s="57"/>
    </row>
    <row r="41" spans="1:65" ht="15.75" x14ac:dyDescent="0.25">
      <c r="A41" s="6" t="s">
        <v>66</v>
      </c>
      <c r="B41" s="7">
        <f>COUNTIF($AT$4:$AT$33,5)</f>
        <v>0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76"/>
      <c r="Q41" s="76"/>
      <c r="R41" s="66"/>
      <c r="S41" s="66"/>
      <c r="T41" s="66"/>
      <c r="U41" s="66"/>
      <c r="V41" s="66"/>
      <c r="W41" s="66"/>
      <c r="X41" s="66"/>
      <c r="Y41" s="66"/>
      <c r="Z41" s="66"/>
      <c r="AA41" s="77"/>
      <c r="AB41" s="77"/>
      <c r="AC41" s="77"/>
      <c r="AD41" s="77"/>
      <c r="AE41" s="76"/>
      <c r="AF41" s="76"/>
      <c r="AG41" s="66"/>
      <c r="AH41" s="66"/>
      <c r="AI41" s="66"/>
      <c r="AJ41" s="66"/>
      <c r="AK41" s="67"/>
      <c r="AL41" s="66"/>
      <c r="AM41" s="66"/>
      <c r="AN41" s="66"/>
      <c r="AO41" s="66"/>
      <c r="AP41" s="66"/>
      <c r="AZ41" s="22"/>
      <c r="BA41" s="23"/>
      <c r="BB41" s="68"/>
      <c r="BC41" s="69"/>
      <c r="BM41" s="57"/>
    </row>
    <row r="42" spans="1:65" x14ac:dyDescent="0.25">
      <c r="A42" s="6" t="s">
        <v>67</v>
      </c>
      <c r="B42" s="7">
        <f>COUNTIF($AT$4:$AT$33,6)</f>
        <v>0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76"/>
      <c r="Q42" s="76"/>
      <c r="R42" s="66"/>
      <c r="S42" s="66"/>
      <c r="T42" s="66"/>
      <c r="U42" s="66"/>
      <c r="V42" s="66"/>
      <c r="W42" s="66"/>
      <c r="X42" s="66"/>
      <c r="Y42" s="66"/>
      <c r="Z42" s="66"/>
      <c r="AA42" s="77"/>
      <c r="AB42" s="77"/>
      <c r="AC42" s="77"/>
      <c r="AD42" s="77"/>
      <c r="AE42" s="76"/>
      <c r="AF42" s="76"/>
      <c r="AG42" s="66"/>
      <c r="AH42" s="66"/>
      <c r="AI42" s="66"/>
      <c r="AJ42" s="66"/>
      <c r="AK42" s="67"/>
      <c r="AL42" s="66"/>
      <c r="AM42" s="66"/>
      <c r="AN42" s="66"/>
      <c r="AO42" s="66"/>
      <c r="AP42" s="66"/>
      <c r="BM42" s="57"/>
    </row>
    <row r="43" spans="1:65" x14ac:dyDescent="0.25"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76"/>
      <c r="Q43" s="76"/>
      <c r="R43" s="66"/>
      <c r="S43" s="66"/>
      <c r="T43" s="66"/>
      <c r="U43" s="66"/>
      <c r="V43" s="66"/>
      <c r="W43" s="66"/>
      <c r="X43" s="66"/>
      <c r="Y43" s="66"/>
      <c r="Z43" s="66"/>
      <c r="AA43" s="77"/>
      <c r="AB43" s="77"/>
      <c r="AC43" s="77"/>
      <c r="AD43" s="77"/>
      <c r="AE43" s="76"/>
      <c r="AF43" s="76"/>
      <c r="AG43" s="66"/>
      <c r="AH43" s="66"/>
      <c r="AI43" s="66"/>
      <c r="AJ43" s="66"/>
      <c r="AK43" s="67"/>
      <c r="AL43" s="66"/>
      <c r="AM43" s="66"/>
      <c r="AN43" s="66"/>
      <c r="AO43" s="66"/>
      <c r="AP43" s="66"/>
      <c r="BL43" s="57"/>
      <c r="BM43" s="57"/>
    </row>
    <row r="44" spans="1:65" x14ac:dyDescent="0.25">
      <c r="A44" s="72" t="s">
        <v>16</v>
      </c>
      <c r="B44" s="73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76"/>
      <c r="Q44" s="76"/>
      <c r="R44" s="66"/>
      <c r="S44" s="66"/>
      <c r="T44" s="66"/>
      <c r="U44" s="66"/>
      <c r="V44" s="66"/>
      <c r="W44" s="66"/>
      <c r="X44" s="66"/>
      <c r="Y44" s="66"/>
      <c r="Z44" s="66"/>
      <c r="AA44" s="77"/>
      <c r="AB44" s="77"/>
      <c r="AC44" s="77"/>
      <c r="AD44" s="77"/>
      <c r="AE44" s="76"/>
      <c r="AF44" s="76"/>
      <c r="AG44" s="66"/>
      <c r="AH44" s="66"/>
      <c r="AI44" s="66"/>
      <c r="AJ44" s="66"/>
      <c r="AK44" s="67"/>
      <c r="AL44" s="66"/>
      <c r="AM44" s="66"/>
      <c r="AN44" s="66"/>
      <c r="AO44" s="66"/>
      <c r="AP44" s="66"/>
      <c r="BM44" s="57"/>
    </row>
    <row r="45" spans="1:65" x14ac:dyDescent="0.25">
      <c r="A45" s="14"/>
      <c r="B45" s="5" t="s">
        <v>14</v>
      </c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76"/>
      <c r="Q45" s="76"/>
      <c r="R45" s="66"/>
      <c r="S45" s="66"/>
      <c r="T45" s="66"/>
      <c r="U45" s="66"/>
      <c r="V45" s="66"/>
      <c r="W45" s="66"/>
      <c r="X45" s="66"/>
      <c r="Y45" s="66"/>
      <c r="Z45" s="66"/>
      <c r="AA45" s="77"/>
      <c r="AB45" s="77"/>
      <c r="AC45" s="77"/>
      <c r="AD45" s="77"/>
      <c r="AE45" s="76"/>
      <c r="AF45" s="76"/>
      <c r="AG45" s="66"/>
      <c r="AH45" s="66"/>
      <c r="AI45" s="66"/>
      <c r="AJ45" s="66"/>
      <c r="AK45" s="67"/>
      <c r="AL45" s="66"/>
      <c r="AM45" s="66"/>
      <c r="AN45" s="66"/>
      <c r="AO45" s="66"/>
      <c r="AP45" s="66"/>
    </row>
    <row r="46" spans="1:65" x14ac:dyDescent="0.25">
      <c r="A46" s="13"/>
      <c r="B46" s="5" t="s">
        <v>15</v>
      </c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76"/>
      <c r="Q46" s="76"/>
      <c r="R46" s="66"/>
      <c r="S46" s="66"/>
      <c r="T46" s="66"/>
      <c r="U46" s="66"/>
      <c r="V46" s="66"/>
      <c r="W46" s="66"/>
      <c r="X46" s="66"/>
      <c r="Y46" s="66"/>
      <c r="Z46" s="66"/>
      <c r="AA46" s="77"/>
      <c r="AB46" s="77"/>
      <c r="AC46" s="77"/>
      <c r="AD46" s="77"/>
      <c r="AE46" s="76"/>
      <c r="AF46" s="76"/>
      <c r="AG46" s="66"/>
      <c r="AH46" s="66"/>
      <c r="AI46" s="66"/>
      <c r="AJ46" s="66"/>
      <c r="AK46" s="67"/>
      <c r="AL46" s="66"/>
      <c r="AM46" s="66"/>
      <c r="AN46" s="66"/>
      <c r="AO46" s="66"/>
      <c r="AP46" s="66"/>
    </row>
    <row r="47" spans="1:65" x14ac:dyDescent="0.25">
      <c r="A47" s="25"/>
      <c r="B47" s="5" t="s">
        <v>17</v>
      </c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76"/>
      <c r="Q47" s="76"/>
      <c r="R47" s="66"/>
      <c r="S47" s="66"/>
      <c r="T47" s="66"/>
      <c r="U47" s="66"/>
      <c r="V47" s="66"/>
      <c r="W47" s="66"/>
      <c r="X47" s="66"/>
      <c r="Y47" s="66"/>
      <c r="Z47" s="66"/>
      <c r="AA47" s="77"/>
      <c r="AB47" s="77"/>
      <c r="AC47" s="77"/>
      <c r="AD47" s="77"/>
      <c r="AE47" s="76"/>
      <c r="AF47" s="76"/>
      <c r="AG47" s="66"/>
      <c r="AH47" s="66"/>
      <c r="AI47" s="66"/>
      <c r="AJ47" s="66"/>
      <c r="AK47" s="67"/>
      <c r="AL47" s="66"/>
      <c r="AM47" s="66"/>
      <c r="AN47" s="66"/>
      <c r="AO47" s="66"/>
      <c r="AP47" s="66"/>
      <c r="BL47" s="30"/>
    </row>
    <row r="48" spans="1:65" x14ac:dyDescent="0.25">
      <c r="A48" s="52"/>
      <c r="B48" s="5" t="s">
        <v>132</v>
      </c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76"/>
      <c r="Q48" s="76"/>
      <c r="R48" s="66"/>
      <c r="S48" s="66"/>
      <c r="T48" s="66"/>
      <c r="U48" s="66"/>
      <c r="V48" s="66"/>
      <c r="W48" s="66"/>
      <c r="X48" s="66"/>
      <c r="Y48" s="66"/>
      <c r="Z48" s="66"/>
      <c r="AA48" s="77"/>
      <c r="AB48" s="77"/>
      <c r="AC48" s="77"/>
      <c r="AD48" s="77"/>
      <c r="AE48" s="76"/>
      <c r="AF48" s="76"/>
      <c r="AG48" s="66"/>
      <c r="AH48" s="66"/>
      <c r="AI48" s="66"/>
      <c r="AJ48" s="66"/>
      <c r="AK48" s="67"/>
      <c r="AL48" s="66"/>
      <c r="AM48" s="66"/>
      <c r="AN48" s="66"/>
      <c r="AO48" s="66"/>
      <c r="AP48" s="66"/>
      <c r="BL48" s="30"/>
    </row>
    <row r="49" spans="1:64" x14ac:dyDescent="0.25">
      <c r="A49" s="51"/>
      <c r="B49" s="5" t="s">
        <v>133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76"/>
      <c r="Q49" s="76"/>
      <c r="R49" s="66"/>
      <c r="S49" s="66"/>
      <c r="T49" s="66"/>
      <c r="U49" s="66"/>
      <c r="V49" s="66"/>
      <c r="W49" s="66"/>
      <c r="X49" s="66"/>
      <c r="Y49" s="66"/>
      <c r="Z49" s="66"/>
      <c r="AA49" s="77"/>
      <c r="AB49" s="77"/>
      <c r="AC49" s="77"/>
      <c r="AD49" s="77"/>
      <c r="AE49" s="76"/>
      <c r="AF49" s="76"/>
      <c r="AG49" s="66"/>
      <c r="AH49" s="66"/>
      <c r="AI49" s="66"/>
      <c r="AJ49" s="66"/>
      <c r="AK49" s="67"/>
      <c r="AL49" s="66"/>
      <c r="AM49" s="66"/>
      <c r="AN49" s="66"/>
      <c r="AO49" s="66"/>
      <c r="AP49" s="66"/>
      <c r="BL49" s="30"/>
    </row>
    <row r="50" spans="1:64" x14ac:dyDescent="0.25"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76"/>
      <c r="Q50" s="76"/>
      <c r="R50" s="66"/>
      <c r="S50" s="66"/>
      <c r="T50" s="66"/>
      <c r="U50" s="66"/>
      <c r="V50" s="66"/>
      <c r="W50" s="66"/>
      <c r="X50" s="66"/>
      <c r="Y50" s="66"/>
      <c r="Z50" s="66"/>
      <c r="AA50" s="77"/>
      <c r="AB50" s="77"/>
      <c r="AC50" s="77"/>
      <c r="AD50" s="77"/>
      <c r="AE50" s="76"/>
      <c r="AF50" s="76"/>
      <c r="AG50" s="66"/>
      <c r="AH50" s="66"/>
      <c r="AI50" s="66"/>
      <c r="AJ50" s="66"/>
      <c r="AK50" s="67"/>
      <c r="AL50" s="66"/>
      <c r="AM50" s="66"/>
      <c r="AN50" s="66"/>
      <c r="AO50" s="66"/>
      <c r="AP50" s="66"/>
    </row>
    <row r="51" spans="1:64" x14ac:dyDescent="0.25"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76"/>
      <c r="Q51" s="76"/>
      <c r="R51" s="66"/>
      <c r="S51" s="66"/>
      <c r="T51" s="66"/>
      <c r="U51" s="66"/>
      <c r="V51" s="66"/>
      <c r="W51" s="66"/>
      <c r="X51" s="66"/>
      <c r="Y51" s="66"/>
      <c r="Z51" s="66"/>
      <c r="AA51" s="77"/>
      <c r="AB51" s="77"/>
      <c r="AC51" s="77"/>
      <c r="AD51" s="77"/>
      <c r="AE51" s="76"/>
      <c r="AF51" s="76"/>
      <c r="AG51" s="66"/>
      <c r="AH51" s="66"/>
      <c r="AI51" s="66"/>
      <c r="AJ51" s="66"/>
      <c r="AK51" s="67"/>
      <c r="AL51" s="66"/>
      <c r="AM51" s="66"/>
      <c r="AN51" s="66"/>
      <c r="AO51" s="66"/>
      <c r="AP51" s="66"/>
    </row>
    <row r="52" spans="1:64" x14ac:dyDescent="0.25"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76"/>
      <c r="Q52" s="76"/>
      <c r="R52" s="66"/>
      <c r="S52" s="66"/>
      <c r="T52" s="66"/>
      <c r="U52" s="66"/>
      <c r="V52" s="66"/>
      <c r="W52" s="66"/>
      <c r="X52" s="66"/>
      <c r="Y52" s="66"/>
      <c r="Z52" s="66"/>
      <c r="AA52" s="77"/>
      <c r="AB52" s="77"/>
      <c r="AC52" s="77"/>
      <c r="AD52" s="77"/>
      <c r="AE52" s="76"/>
      <c r="AF52" s="76"/>
      <c r="AG52" s="66"/>
      <c r="AH52" s="66"/>
      <c r="AI52" s="66"/>
      <c r="AJ52" s="66"/>
      <c r="AK52" s="67"/>
      <c r="AL52" s="66"/>
      <c r="AM52" s="66"/>
      <c r="AN52" s="66"/>
      <c r="AO52" s="66"/>
      <c r="AP52" s="66"/>
      <c r="BL52" s="57"/>
    </row>
    <row r="53" spans="1:64" x14ac:dyDescent="0.25"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76"/>
      <c r="Q53" s="76"/>
      <c r="R53" s="66"/>
      <c r="S53" s="66"/>
      <c r="T53" s="66"/>
      <c r="U53" s="66"/>
      <c r="V53" s="66"/>
      <c r="W53" s="66"/>
      <c r="X53" s="66"/>
      <c r="Y53" s="66"/>
      <c r="Z53" s="66"/>
      <c r="AA53" s="77"/>
      <c r="AB53" s="77"/>
      <c r="AC53" s="77"/>
      <c r="AD53" s="77"/>
      <c r="AE53" s="76"/>
      <c r="AF53" s="76"/>
      <c r="AG53" s="66"/>
      <c r="AH53" s="66"/>
      <c r="AI53" s="66"/>
      <c r="AJ53" s="66"/>
      <c r="AK53" s="67"/>
      <c r="AL53" s="66"/>
      <c r="AM53" s="66"/>
      <c r="AN53" s="66"/>
      <c r="AO53" s="66"/>
      <c r="AP53" s="66"/>
    </row>
    <row r="54" spans="1:64" ht="41.25" customHeight="1" x14ac:dyDescent="0.25"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76"/>
      <c r="Q54" s="76"/>
      <c r="R54" s="66"/>
      <c r="S54" s="66"/>
      <c r="T54" s="66"/>
      <c r="U54" s="66"/>
      <c r="V54" s="66"/>
      <c r="W54" s="66"/>
      <c r="X54" s="66"/>
      <c r="Y54" s="66"/>
      <c r="Z54" s="66"/>
      <c r="AA54" s="77"/>
      <c r="AB54" s="77"/>
      <c r="AC54" s="77"/>
      <c r="AD54" s="77"/>
      <c r="AE54" s="76"/>
      <c r="AF54" s="76"/>
      <c r="AG54" s="66"/>
      <c r="AH54" s="66"/>
      <c r="AI54" s="66"/>
      <c r="AJ54" s="66"/>
      <c r="AK54" s="67"/>
      <c r="AL54" s="66"/>
      <c r="AM54" s="66"/>
      <c r="AN54" s="66"/>
      <c r="AO54" s="66"/>
      <c r="AP54" s="66"/>
      <c r="BL54" s="57"/>
    </row>
    <row r="55" spans="1:64" x14ac:dyDescent="0.25">
      <c r="BL55" s="57"/>
    </row>
    <row r="56" spans="1:64" x14ac:dyDescent="0.25">
      <c r="BL56" s="57"/>
    </row>
    <row r="57" spans="1:64" x14ac:dyDescent="0.25">
      <c r="BL57" s="57"/>
    </row>
    <row r="58" spans="1:64" x14ac:dyDescent="0.25">
      <c r="BL58" s="57"/>
    </row>
    <row r="59" spans="1:64" x14ac:dyDescent="0.25">
      <c r="BL59" s="57"/>
    </row>
    <row r="60" spans="1:64" x14ac:dyDescent="0.25">
      <c r="BL60" s="57"/>
    </row>
    <row r="61" spans="1:64" x14ac:dyDescent="0.25">
      <c r="BL61" s="57"/>
    </row>
  </sheetData>
  <sheetProtection algorithmName="SHA-512" hashValue="OlMT2PWG03+B7aVYO7Ea2Y57TRZo/GjtEQLN924OxEN3I34mZICeABbC3Sygd7xQLzso0qV6tdBQCLnx1sKMIQ==" saltValue="cvWsA4UYxFoE90FoqK17rA==" spinCount="100000" sheet="1" objects="1" scenarios="1"/>
  <mergeCells count="161">
    <mergeCell ref="AE35:AE54"/>
    <mergeCell ref="AF35:AF54"/>
    <mergeCell ref="S35:S54"/>
    <mergeCell ref="T35:T54"/>
    <mergeCell ref="U35:U54"/>
    <mergeCell ref="V35:V54"/>
    <mergeCell ref="W35:W54"/>
    <mergeCell ref="X35:X54"/>
    <mergeCell ref="AB35:AB54"/>
    <mergeCell ref="AC35:AC54"/>
    <mergeCell ref="AD35:AD54"/>
    <mergeCell ref="BF23:BF24"/>
    <mergeCell ref="BG23:BG24"/>
    <mergeCell ref="BH23:BH24"/>
    <mergeCell ref="BI23:BI24"/>
    <mergeCell ref="BJ23:BJ24"/>
    <mergeCell ref="BA23:BA24"/>
    <mergeCell ref="BB23:BB24"/>
    <mergeCell ref="BC23:BC24"/>
    <mergeCell ref="BD23:BD24"/>
    <mergeCell ref="BE23:BE24"/>
    <mergeCell ref="BF21:BF22"/>
    <mergeCell ref="BG21:BG22"/>
    <mergeCell ref="BH21:BH22"/>
    <mergeCell ref="BI21:BI22"/>
    <mergeCell ref="BJ21:BJ22"/>
    <mergeCell ref="BA21:BA22"/>
    <mergeCell ref="BB21:BB22"/>
    <mergeCell ref="BC21:BC22"/>
    <mergeCell ref="BD21:BD22"/>
    <mergeCell ref="BE21:BE22"/>
    <mergeCell ref="BG17:BG18"/>
    <mergeCell ref="BH17:BH18"/>
    <mergeCell ref="BI17:BI18"/>
    <mergeCell ref="BJ17:BJ18"/>
    <mergeCell ref="BA19:BA20"/>
    <mergeCell ref="BB19:BB20"/>
    <mergeCell ref="BC19:BC20"/>
    <mergeCell ref="BD19:BD20"/>
    <mergeCell ref="BE19:BE20"/>
    <mergeCell ref="BF19:BF20"/>
    <mergeCell ref="BG19:BG20"/>
    <mergeCell ref="BH19:BH20"/>
    <mergeCell ref="BI19:BI20"/>
    <mergeCell ref="BJ19:BJ20"/>
    <mergeCell ref="BB17:BB18"/>
    <mergeCell ref="BC17:BC18"/>
    <mergeCell ref="BD17:BD18"/>
    <mergeCell ref="BE17:BE18"/>
    <mergeCell ref="BF17:BF18"/>
    <mergeCell ref="BI13:BI14"/>
    <mergeCell ref="BJ13:BJ14"/>
    <mergeCell ref="BA15:BA16"/>
    <mergeCell ref="BB15:BB16"/>
    <mergeCell ref="BC15:BC16"/>
    <mergeCell ref="BD15:BD16"/>
    <mergeCell ref="BE15:BE16"/>
    <mergeCell ref="BF15:BF16"/>
    <mergeCell ref="BG15:BG16"/>
    <mergeCell ref="BH15:BH16"/>
    <mergeCell ref="BI15:BI16"/>
    <mergeCell ref="BJ15:BJ16"/>
    <mergeCell ref="BD13:BD14"/>
    <mergeCell ref="BE13:BE14"/>
    <mergeCell ref="BF13:BF14"/>
    <mergeCell ref="BG13:BG14"/>
    <mergeCell ref="BH13:BH14"/>
    <mergeCell ref="BI9:BI10"/>
    <mergeCell ref="BJ9:BJ10"/>
    <mergeCell ref="BA11:BA12"/>
    <mergeCell ref="BB11:BB12"/>
    <mergeCell ref="BC11:BC12"/>
    <mergeCell ref="BD11:BD12"/>
    <mergeCell ref="BE11:BE12"/>
    <mergeCell ref="BF11:BF12"/>
    <mergeCell ref="BG11:BG12"/>
    <mergeCell ref="BH11:BH12"/>
    <mergeCell ref="BI11:BI12"/>
    <mergeCell ref="BJ11:BJ12"/>
    <mergeCell ref="BD9:BD10"/>
    <mergeCell ref="BE9:BE10"/>
    <mergeCell ref="BF9:BF10"/>
    <mergeCell ref="BG9:BG10"/>
    <mergeCell ref="BH9:BH10"/>
    <mergeCell ref="AQ2:AQ3"/>
    <mergeCell ref="AZ35:BC35"/>
    <mergeCell ref="BB36:BC36"/>
    <mergeCell ref="BB37:BC37"/>
    <mergeCell ref="BB38:BC38"/>
    <mergeCell ref="AR2:AR3"/>
    <mergeCell ref="BA9:BA10"/>
    <mergeCell ref="BB9:BB10"/>
    <mergeCell ref="BC9:BC10"/>
    <mergeCell ref="BA13:BA14"/>
    <mergeCell ref="BB13:BB14"/>
    <mergeCell ref="BC13:BC14"/>
    <mergeCell ref="BA17:BA18"/>
    <mergeCell ref="AS2:AS3"/>
    <mergeCell ref="BA31:BA32"/>
    <mergeCell ref="BB31:BB32"/>
    <mergeCell ref="BC31:BC32"/>
    <mergeCell ref="BA27:BA28"/>
    <mergeCell ref="BB27:BB28"/>
    <mergeCell ref="BC27:BC28"/>
    <mergeCell ref="BA25:BA26"/>
    <mergeCell ref="BB25:BB26"/>
    <mergeCell ref="BC25:BC26"/>
    <mergeCell ref="A44:B44"/>
    <mergeCell ref="A1:AR1"/>
    <mergeCell ref="C2:AP2"/>
    <mergeCell ref="C35:C54"/>
    <mergeCell ref="D35:D54"/>
    <mergeCell ref="E35:E54"/>
    <mergeCell ref="F35:F54"/>
    <mergeCell ref="G35:G54"/>
    <mergeCell ref="H35:H54"/>
    <mergeCell ref="I35:I54"/>
    <mergeCell ref="P35:P54"/>
    <mergeCell ref="J35:J54"/>
    <mergeCell ref="K35:K54"/>
    <mergeCell ref="L35:L54"/>
    <mergeCell ref="M35:M54"/>
    <mergeCell ref="N35:N54"/>
    <mergeCell ref="O35:O54"/>
    <mergeCell ref="AA35:AA54"/>
    <mergeCell ref="AG35:AG54"/>
    <mergeCell ref="AP35:AP54"/>
    <mergeCell ref="Y35:Y54"/>
    <mergeCell ref="Z35:Z54"/>
    <mergeCell ref="Q35:Q54"/>
    <mergeCell ref="R35:R54"/>
    <mergeCell ref="BH25:BH26"/>
    <mergeCell ref="BI25:BI26"/>
    <mergeCell ref="BJ25:BJ26"/>
    <mergeCell ref="BH27:BH28"/>
    <mergeCell ref="BI27:BI28"/>
    <mergeCell ref="BJ27:BJ28"/>
    <mergeCell ref="BA29:BA30"/>
    <mergeCell ref="BB29:BB30"/>
    <mergeCell ref="BC29:BC30"/>
    <mergeCell ref="BD29:BD30"/>
    <mergeCell ref="BF25:BF26"/>
    <mergeCell ref="BG25:BG26"/>
    <mergeCell ref="BD27:BD28"/>
    <mergeCell ref="BE27:BE28"/>
    <mergeCell ref="BF27:BF28"/>
    <mergeCell ref="BG27:BG28"/>
    <mergeCell ref="BD25:BD26"/>
    <mergeCell ref="BE25:BE26"/>
    <mergeCell ref="BD31:BD32"/>
    <mergeCell ref="AH35:AH54"/>
    <mergeCell ref="AI35:AI54"/>
    <mergeCell ref="AJ35:AJ54"/>
    <mergeCell ref="AK35:AK54"/>
    <mergeCell ref="AL35:AL54"/>
    <mergeCell ref="AM35:AM54"/>
    <mergeCell ref="AN35:AN54"/>
    <mergeCell ref="AO35:AO54"/>
    <mergeCell ref="BB39:BC39"/>
    <mergeCell ref="BB40:BC40"/>
    <mergeCell ref="BB41:BC41"/>
  </mergeCells>
  <conditionalFormatting sqref="B36:B42">
    <cfRule type="dataBar" priority="14">
      <dataBar>
        <cfvo type="min"/>
        <cfvo type="max"/>
        <color rgb="FF008AEF"/>
      </dataBar>
    </cfRule>
  </conditionalFormatting>
  <conditionalFormatting sqref="AR4:AR33">
    <cfRule type="cellIs" dxfId="5" priority="5" operator="between">
      <formula>35</formula>
      <formula>101</formula>
    </cfRule>
    <cfRule type="cellIs" dxfId="4" priority="11" operator="lessThan">
      <formula>36</formula>
    </cfRule>
  </conditionalFormatting>
  <conditionalFormatting sqref="C34:AP34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4:AS33">
    <cfRule type="cellIs" dxfId="3" priority="1" operator="equal">
      <formula>4</formula>
    </cfRule>
    <cfRule type="cellIs" dxfId="2" priority="2" operator="equal">
      <formula>3</formula>
    </cfRule>
    <cfRule type="cellIs" dxfId="1" priority="3" operator="equal">
      <formula>2</formula>
    </cfRule>
    <cfRule type="cellIs" dxfId="0" priority="4" operator="equal">
      <formula>5</formula>
    </cfRule>
  </conditionalFormatting>
  <dataValidations count="6">
    <dataValidation type="list" allowBlank="1" showInputMessage="1" showErrorMessage="1" sqref="B4:B33">
      <formula1>ВарФиз</formula1>
    </dataValidation>
    <dataValidation type="list" allowBlank="1" showInputMessage="1" showErrorMessage="1" sqref="C4:AB33">
      <formula1>"0,1"</formula1>
    </dataValidation>
    <dataValidation type="list" allowBlank="1" showInputMessage="1" showErrorMessage="1" sqref="AC4:AK33">
      <formula1>"0,1,2"</formula1>
    </dataValidation>
    <dataValidation type="list" allowBlank="1" showInputMessage="1" showErrorMessage="1" sqref="AL4:AL33">
      <formula1>"0,1,2,3"</formula1>
    </dataValidation>
    <dataValidation type="list" allowBlank="1" showInputMessage="1" showErrorMessage="1" sqref="AM4:AM33 AO4:AP33">
      <formula1>"0,1,2,3,4"</formula1>
    </dataValidation>
    <dataValidation type="list" allowBlank="1" showInputMessage="1" showErrorMessage="1" sqref="AN4:AN33">
      <formula1>"0,1,2,3,4,5"</formula1>
    </dataValidation>
  </dataValidations>
  <pageMargins left="0.70866141732283472" right="0.70866141732283472" top="0.35433070866141736" bottom="0.35433070866141736" header="0.11811023622047245" footer="0.31496062992125984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26"/>
  <sheetViews>
    <sheetView zoomScale="50" zoomScaleNormal="50" workbookViewId="0">
      <selection activeCell="A2" sqref="A2:C2"/>
    </sheetView>
  </sheetViews>
  <sheetFormatPr defaultRowHeight="28.5" customHeight="1" x14ac:dyDescent="0.25"/>
  <cols>
    <col min="1" max="1" width="5" style="1" customWidth="1"/>
    <col min="2" max="2" width="6" style="1" customWidth="1"/>
    <col min="3" max="6" width="5" style="1" customWidth="1"/>
    <col min="7" max="8" width="5.28515625" style="1" customWidth="1"/>
    <col min="9" max="10" width="7" style="1" customWidth="1"/>
    <col min="11" max="12" width="4.7109375" style="1" customWidth="1"/>
    <col min="13" max="14" width="7" style="1" customWidth="1"/>
    <col min="15" max="16" width="4.7109375" style="1" customWidth="1"/>
    <col min="17" max="20" width="0" style="1" hidden="1" customWidth="1"/>
    <col min="21" max="21" width="5.85546875" style="1" customWidth="1"/>
    <col min="22" max="28" width="7" style="1" customWidth="1"/>
    <col min="29" max="34" width="5.85546875" style="1" customWidth="1"/>
    <col min="35" max="39" width="9.140625" style="1" hidden="1" customWidth="1"/>
    <col min="40" max="40" width="0" style="1" hidden="1" customWidth="1"/>
    <col min="41" max="16384" width="9.140625" style="1"/>
  </cols>
  <sheetData>
    <row r="1" spans="1:40" ht="28.5" customHeight="1" x14ac:dyDescent="0.25">
      <c r="A1" s="107" t="s">
        <v>174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26" t="s">
        <v>92</v>
      </c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</row>
    <row r="2" spans="1:40" ht="28.5" customHeight="1" x14ac:dyDescent="0.25">
      <c r="A2" s="97" t="s">
        <v>44</v>
      </c>
      <c r="B2" s="97"/>
      <c r="C2" s="97"/>
      <c r="D2" s="114">
        <f>Таблица!B2</f>
        <v>0</v>
      </c>
      <c r="E2" s="114"/>
      <c r="F2" s="114"/>
      <c r="G2" s="114"/>
      <c r="H2" s="114"/>
      <c r="I2" s="106" t="s">
        <v>120</v>
      </c>
      <c r="J2" s="106"/>
      <c r="K2" s="106"/>
      <c r="L2" s="106"/>
      <c r="M2" s="106" t="s">
        <v>121</v>
      </c>
      <c r="N2" s="106"/>
      <c r="O2" s="106"/>
      <c r="P2" s="106"/>
      <c r="AC2" s="40" t="s">
        <v>93</v>
      </c>
      <c r="AD2" s="40" t="s">
        <v>94</v>
      </c>
      <c r="AE2" s="40" t="s">
        <v>95</v>
      </c>
      <c r="AF2" s="47" t="s">
        <v>96</v>
      </c>
      <c r="AG2" s="47" t="s">
        <v>129</v>
      </c>
      <c r="AH2" s="47" t="s">
        <v>130</v>
      </c>
    </row>
    <row r="3" spans="1:40" ht="28.5" customHeight="1" x14ac:dyDescent="0.25">
      <c r="A3" s="97" t="s">
        <v>6</v>
      </c>
      <c r="B3" s="97"/>
      <c r="C3" s="97"/>
      <c r="D3" s="96"/>
      <c r="E3" s="96"/>
      <c r="F3" s="96"/>
      <c r="G3" s="96"/>
      <c r="H3" s="96"/>
      <c r="I3" s="88" t="s">
        <v>13</v>
      </c>
      <c r="J3" s="88"/>
      <c r="K3" s="88">
        <f>COUNTIF(Таблица!$AC$4:$AC$33,0)</f>
        <v>0</v>
      </c>
      <c r="L3" s="88"/>
      <c r="M3" s="88" t="s">
        <v>13</v>
      </c>
      <c r="N3" s="88"/>
      <c r="O3" s="88">
        <f>COUNTIF(Таблица!$AD$4:$AD$33,0)</f>
        <v>0</v>
      </c>
      <c r="P3" s="88"/>
      <c r="U3" s="131">
        <v>36</v>
      </c>
      <c r="V3" s="130" t="str">
        <f>Таблица!AL35</f>
        <v>Окислительно-восстановительные реакции</v>
      </c>
      <c r="W3" s="130"/>
      <c r="X3" s="130"/>
      <c r="Y3" s="130"/>
      <c r="Z3" s="130"/>
      <c r="AA3" s="130"/>
      <c r="AB3" s="130"/>
      <c r="AC3" s="89">
        <f>COUNTIF(Таблица!$AL$4:$AL$33,AI$3)</f>
        <v>0</v>
      </c>
      <c r="AD3" s="89">
        <f>COUNTIF(Таблица!$AL$4:$AL$33,AJ$3)</f>
        <v>0</v>
      </c>
      <c r="AE3" s="89">
        <f>COUNTIF(Таблица!$AL$4:$AL$33,AK$3)</f>
        <v>0</v>
      </c>
      <c r="AF3" s="89">
        <f>COUNTIF(Таблица!$AL$4:$AL$33,AL$3)</f>
        <v>0</v>
      </c>
      <c r="AG3" s="90" t="s">
        <v>131</v>
      </c>
      <c r="AH3" s="90" t="s">
        <v>131</v>
      </c>
      <c r="AI3" s="1">
        <v>0</v>
      </c>
      <c r="AJ3" s="1">
        <v>1</v>
      </c>
      <c r="AK3" s="1">
        <v>2</v>
      </c>
      <c r="AL3" s="1">
        <v>3</v>
      </c>
      <c r="AM3" s="1">
        <v>4</v>
      </c>
      <c r="AN3" s="1">
        <v>5</v>
      </c>
    </row>
    <row r="4" spans="1:40" ht="28.5" customHeight="1" x14ac:dyDescent="0.25">
      <c r="A4" s="97" t="s">
        <v>8</v>
      </c>
      <c r="B4" s="97"/>
      <c r="C4" s="97"/>
      <c r="D4" s="97"/>
      <c r="E4" s="97"/>
      <c r="F4" s="97"/>
      <c r="G4" s="115"/>
      <c r="H4" s="115"/>
      <c r="I4" s="88" t="s">
        <v>14</v>
      </c>
      <c r="J4" s="88"/>
      <c r="K4" s="88">
        <f>COUNTIF(Таблица!$AC$4:$AC$33,1)</f>
        <v>0</v>
      </c>
      <c r="L4" s="88"/>
      <c r="M4" s="88" t="s">
        <v>14</v>
      </c>
      <c r="N4" s="88"/>
      <c r="O4" s="88">
        <f>COUNTIF(Таблица!$AD$4:$AD$33,1)</f>
        <v>0</v>
      </c>
      <c r="P4" s="88"/>
      <c r="Q4" s="1">
        <v>0</v>
      </c>
      <c r="R4" s="1">
        <v>1</v>
      </c>
      <c r="S4" s="1">
        <v>2</v>
      </c>
      <c r="T4" s="1">
        <v>3</v>
      </c>
      <c r="U4" s="131"/>
      <c r="V4" s="130"/>
      <c r="W4" s="130"/>
      <c r="X4" s="130"/>
      <c r="Y4" s="130"/>
      <c r="Z4" s="130"/>
      <c r="AA4" s="130"/>
      <c r="AB4" s="130"/>
      <c r="AC4" s="89"/>
      <c r="AD4" s="89"/>
      <c r="AE4" s="89"/>
      <c r="AF4" s="89"/>
      <c r="AG4" s="90"/>
      <c r="AH4" s="90"/>
    </row>
    <row r="5" spans="1:40" ht="28.5" customHeight="1" x14ac:dyDescent="0.25">
      <c r="A5" s="116" t="s">
        <v>7</v>
      </c>
      <c r="B5" s="117"/>
      <c r="C5" s="117"/>
      <c r="D5" s="117"/>
      <c r="E5" s="117"/>
      <c r="F5" s="118"/>
      <c r="G5" s="108"/>
      <c r="H5" s="109"/>
      <c r="I5" s="88" t="s">
        <v>15</v>
      </c>
      <c r="J5" s="88"/>
      <c r="K5" s="88">
        <f>COUNTIF(Таблица!$AC$4:$AC$33,2)</f>
        <v>0</v>
      </c>
      <c r="L5" s="88"/>
      <c r="M5" s="88" t="s">
        <v>15</v>
      </c>
      <c r="N5" s="88"/>
      <c r="O5" s="88">
        <f>COUNTIF(Таблица!$AD$4:$AD$33,2)</f>
        <v>0</v>
      </c>
      <c r="P5" s="88"/>
      <c r="U5" s="40">
        <v>37</v>
      </c>
      <c r="V5" s="127" t="str">
        <f>Таблица!AM35</f>
        <v>Реакции,подтвержд.взаимосвязь различных классов неорг.вещ-в</v>
      </c>
      <c r="W5" s="128"/>
      <c r="X5" s="128"/>
      <c r="Y5" s="128"/>
      <c r="Z5" s="128"/>
      <c r="AA5" s="128"/>
      <c r="AB5" s="129"/>
      <c r="AC5" s="39">
        <f>COUNTIF(Таблица!$AM$4:$AM$33,AI$3)</f>
        <v>0</v>
      </c>
      <c r="AD5" s="48">
        <f>COUNTIF(Таблица!$AM$4:$AM$33,AJ$3)</f>
        <v>0</v>
      </c>
      <c r="AE5" s="48">
        <f>COUNTIF(Таблица!$AM$4:$AM$33,AK$3)</f>
        <v>0</v>
      </c>
      <c r="AF5" s="48">
        <f>COUNTIF(Таблица!$AM$4:$AM$33,AL$3)</f>
        <v>0</v>
      </c>
      <c r="AG5" s="48">
        <f>COUNTIF(Таблица!$AM$4:$AM$33,AM$3)</f>
        <v>0</v>
      </c>
      <c r="AH5" s="56" t="s">
        <v>131</v>
      </c>
    </row>
    <row r="6" spans="1:40" ht="28.5" customHeight="1" x14ac:dyDescent="0.25">
      <c r="A6" s="119"/>
      <c r="B6" s="120"/>
      <c r="C6" s="120"/>
      <c r="D6" s="120"/>
      <c r="E6" s="120"/>
      <c r="F6" s="121"/>
      <c r="G6" s="110"/>
      <c r="H6" s="111"/>
      <c r="I6" s="106" t="s">
        <v>122</v>
      </c>
      <c r="J6" s="106"/>
      <c r="K6" s="106"/>
      <c r="L6" s="106"/>
      <c r="M6" s="106" t="s">
        <v>123</v>
      </c>
      <c r="N6" s="106"/>
      <c r="O6" s="106"/>
      <c r="P6" s="106"/>
      <c r="U6" s="40">
        <v>38</v>
      </c>
      <c r="V6" s="127" t="str">
        <f>Таблица!AN35</f>
        <v>Реакции,подтверждающие взаимосвязь орг.соединений</v>
      </c>
      <c r="W6" s="128"/>
      <c r="X6" s="128"/>
      <c r="Y6" s="128"/>
      <c r="Z6" s="128"/>
      <c r="AA6" s="128"/>
      <c r="AB6" s="129"/>
      <c r="AC6" s="39">
        <f>COUNTIF(Таблица!$AN$4:$AN$33,AI$3)</f>
        <v>0</v>
      </c>
      <c r="AD6" s="48">
        <f>COUNTIF(Таблица!$AN$4:$AN$33,AJ$3)</f>
        <v>0</v>
      </c>
      <c r="AE6" s="48">
        <f>COUNTIF(Таблица!$AN$4:$AN$33,AK$3)</f>
        <v>0</v>
      </c>
      <c r="AF6" s="48">
        <f>COUNTIF(Таблица!$AN$4:$AN$33,AL$3)</f>
        <v>0</v>
      </c>
      <c r="AG6" s="48">
        <f>COUNTIF(Таблица!$AN$4:$AN$33,AM$3)</f>
        <v>0</v>
      </c>
      <c r="AH6" s="48">
        <f>COUNTIF(Таблица!$AN$4:$AN$33,AN$3)</f>
        <v>0</v>
      </c>
    </row>
    <row r="7" spans="1:40" ht="28.5" customHeight="1" x14ac:dyDescent="0.25">
      <c r="A7" s="99"/>
      <c r="B7" s="99"/>
      <c r="C7" s="99"/>
      <c r="D7" s="99"/>
      <c r="E7" s="99"/>
      <c r="F7" s="99"/>
      <c r="G7" s="88"/>
      <c r="H7" s="88"/>
      <c r="I7" s="88" t="s">
        <v>13</v>
      </c>
      <c r="J7" s="88"/>
      <c r="K7" s="88">
        <f>COUNTIF(Таблица!$AE$4:$AE$33,0)</f>
        <v>0</v>
      </c>
      <c r="L7" s="88"/>
      <c r="M7" s="88" t="s">
        <v>13</v>
      </c>
      <c r="N7" s="88"/>
      <c r="O7" s="88">
        <f>COUNTIF(Таблица!$AF$4:$AF$33,0)</f>
        <v>0</v>
      </c>
      <c r="P7" s="88"/>
      <c r="U7" s="40">
        <v>39</v>
      </c>
      <c r="V7" s="127" t="str">
        <f>Таблица!AO35</f>
        <v>Расчеты m(V,n)продуктов р-ции(избыток/примеси),массовой и объемной долей</v>
      </c>
      <c r="W7" s="128"/>
      <c r="X7" s="128"/>
      <c r="Y7" s="128"/>
      <c r="Z7" s="128"/>
      <c r="AA7" s="128"/>
      <c r="AB7" s="129"/>
      <c r="AC7" s="39">
        <f>COUNTIF(Таблица!$AO$4:$AO$33,AI$3)</f>
        <v>0</v>
      </c>
      <c r="AD7" s="48">
        <f>COUNTIF(Таблица!$AO$4:$AO$33,AJ$3)</f>
        <v>0</v>
      </c>
      <c r="AE7" s="48">
        <f>COUNTIF(Таблица!$AO$4:$AO$33,AK$3)</f>
        <v>0</v>
      </c>
      <c r="AF7" s="48">
        <f>COUNTIF(Таблица!$AO$4:$AO$33,AL$3)</f>
        <v>0</v>
      </c>
      <c r="AG7" s="56" t="s">
        <v>131</v>
      </c>
      <c r="AH7" s="56" t="s">
        <v>131</v>
      </c>
    </row>
    <row r="8" spans="1:40" ht="28.5" customHeight="1" x14ac:dyDescent="0.25">
      <c r="A8" s="79" t="s">
        <v>60</v>
      </c>
      <c r="B8" s="80"/>
      <c r="C8" s="80"/>
      <c r="D8" s="81"/>
      <c r="E8" s="94">
        <f>Таблица!B36</f>
        <v>0</v>
      </c>
      <c r="F8" s="94"/>
      <c r="G8" s="95" t="e">
        <f>E8/$G$5</f>
        <v>#DIV/0!</v>
      </c>
      <c r="H8" s="95"/>
      <c r="I8" s="88" t="s">
        <v>14</v>
      </c>
      <c r="J8" s="88"/>
      <c r="K8" s="88">
        <f>COUNTIF(Таблица!$AE$4:$AE$33,1)</f>
        <v>0</v>
      </c>
      <c r="L8" s="88"/>
      <c r="M8" s="88" t="s">
        <v>14</v>
      </c>
      <c r="N8" s="88"/>
      <c r="O8" s="88">
        <f>COUNTIF(Таблица!$AF$4:$AF$33,1)</f>
        <v>0</v>
      </c>
      <c r="P8" s="88"/>
      <c r="U8" s="40">
        <v>40</v>
      </c>
      <c r="V8" s="127" t="str">
        <f>Таблица!AP35</f>
        <v>Нахождение молекулярной формулы вещества</v>
      </c>
      <c r="W8" s="128"/>
      <c r="X8" s="128"/>
      <c r="Y8" s="128"/>
      <c r="Z8" s="128"/>
      <c r="AA8" s="128"/>
      <c r="AB8" s="129"/>
      <c r="AC8" s="39">
        <f>COUNTIF(Таблица!$AP$4:$AP$33,AI$3)</f>
        <v>0</v>
      </c>
      <c r="AD8" s="48">
        <f>COUNTIF(Таблица!$AP$4:$AP$33,AJ$3)</f>
        <v>0</v>
      </c>
      <c r="AE8" s="48">
        <f>COUNTIF(Таблица!$AP$4:$AP$33,AK$3)</f>
        <v>0</v>
      </c>
      <c r="AF8" s="48">
        <f>COUNTIF(Таблица!$AP$4:$AP$33,AL$3)</f>
        <v>0</v>
      </c>
      <c r="AG8" s="56" t="s">
        <v>131</v>
      </c>
      <c r="AH8" s="56" t="s">
        <v>131</v>
      </c>
    </row>
    <row r="9" spans="1:40" ht="28.5" customHeight="1" x14ac:dyDescent="0.25">
      <c r="A9" s="26">
        <f>E17</f>
        <v>36</v>
      </c>
      <c r="B9" s="23">
        <v>-50</v>
      </c>
      <c r="C9" s="68" t="s">
        <v>61</v>
      </c>
      <c r="D9" s="69"/>
      <c r="E9" s="94">
        <f>Таблица!B37</f>
        <v>0</v>
      </c>
      <c r="F9" s="94"/>
      <c r="G9" s="95" t="e">
        <f t="shared" ref="G9:G10" si="0">E9/$G$5</f>
        <v>#DIV/0!</v>
      </c>
      <c r="H9" s="95"/>
      <c r="I9" s="88" t="s">
        <v>15</v>
      </c>
      <c r="J9" s="88"/>
      <c r="K9" s="88">
        <f>COUNTIF(Таблица!$AE$4:$AE$33,2)</f>
        <v>0</v>
      </c>
      <c r="L9" s="88"/>
      <c r="M9" s="88" t="s">
        <v>15</v>
      </c>
      <c r="N9" s="88"/>
      <c r="O9" s="88">
        <f>COUNTIF(Таблица!$AF$4:$AF$33,2)</f>
        <v>0</v>
      </c>
      <c r="P9" s="88"/>
      <c r="U9" s="91" t="s">
        <v>98</v>
      </c>
      <c r="V9" s="92"/>
      <c r="W9" s="92"/>
      <c r="X9" s="92"/>
      <c r="Y9" s="92"/>
      <c r="Z9" s="92"/>
      <c r="AA9" s="92"/>
      <c r="AB9" s="92"/>
      <c r="AC9" s="92"/>
      <c r="AD9" s="92"/>
      <c r="AE9" s="92"/>
      <c r="AF9" s="46"/>
      <c r="AG9" s="46"/>
    </row>
    <row r="10" spans="1:40" ht="28.5" customHeight="1" x14ac:dyDescent="0.25">
      <c r="A10" s="27">
        <v>51</v>
      </c>
      <c r="B10" s="23">
        <v>-60</v>
      </c>
      <c r="C10" s="68" t="s">
        <v>61</v>
      </c>
      <c r="D10" s="69"/>
      <c r="E10" s="94">
        <f>Таблица!B38</f>
        <v>0</v>
      </c>
      <c r="F10" s="94"/>
      <c r="G10" s="95" t="e">
        <f t="shared" si="0"/>
        <v>#DIV/0!</v>
      </c>
      <c r="H10" s="95"/>
      <c r="I10" s="106" t="s">
        <v>124</v>
      </c>
      <c r="J10" s="106"/>
      <c r="K10" s="106"/>
      <c r="L10" s="106"/>
      <c r="M10" s="106" t="s">
        <v>125</v>
      </c>
      <c r="N10" s="106"/>
      <c r="O10" s="106"/>
      <c r="P10" s="106"/>
      <c r="U10" s="93" t="s">
        <v>99</v>
      </c>
      <c r="V10" s="93"/>
      <c r="W10" s="93"/>
      <c r="X10" s="93"/>
      <c r="Y10" s="93"/>
      <c r="Z10" s="93"/>
      <c r="AA10" s="93"/>
      <c r="AB10" s="93" t="s">
        <v>100</v>
      </c>
      <c r="AC10" s="93"/>
      <c r="AD10" s="93"/>
      <c r="AE10" s="93"/>
      <c r="AF10" s="53"/>
      <c r="AG10" s="53"/>
    </row>
    <row r="11" spans="1:40" ht="28.5" customHeight="1" x14ac:dyDescent="0.25">
      <c r="A11" s="27">
        <v>61</v>
      </c>
      <c r="B11" s="23">
        <v>-70</v>
      </c>
      <c r="C11" s="68" t="s">
        <v>61</v>
      </c>
      <c r="D11" s="69"/>
      <c r="E11" s="94">
        <f>Таблица!B39</f>
        <v>0</v>
      </c>
      <c r="F11" s="94"/>
      <c r="G11" s="95" t="e">
        <f>E11/$G$5</f>
        <v>#DIV/0!</v>
      </c>
      <c r="H11" s="95"/>
      <c r="I11" s="88" t="s">
        <v>13</v>
      </c>
      <c r="J11" s="88"/>
      <c r="K11" s="88">
        <f>COUNTIF(Таблица!$AG$4:$AG$33,0)</f>
        <v>0</v>
      </c>
      <c r="L11" s="88"/>
      <c r="M11" s="88" t="s">
        <v>13</v>
      </c>
      <c r="N11" s="88"/>
      <c r="O11" s="88">
        <f>COUNTIF(Таблица!$AH$4:$AH$33,0)</f>
        <v>0</v>
      </c>
      <c r="P11" s="88"/>
      <c r="U11" s="94" t="s">
        <v>101</v>
      </c>
      <c r="V11" s="94"/>
      <c r="W11" s="94"/>
      <c r="X11" s="94"/>
      <c r="Y11" s="94"/>
      <c r="Z11" s="94"/>
      <c r="AA11" s="94"/>
      <c r="AB11" s="94" t="s">
        <v>102</v>
      </c>
      <c r="AC11" s="94"/>
      <c r="AD11" s="94"/>
      <c r="AE11" s="94"/>
      <c r="AF11" s="54"/>
      <c r="AG11" s="54"/>
    </row>
    <row r="12" spans="1:40" ht="28.5" customHeight="1" x14ac:dyDescent="0.25">
      <c r="A12" s="27">
        <v>71</v>
      </c>
      <c r="B12" s="23">
        <v>-80</v>
      </c>
      <c r="C12" s="68" t="s">
        <v>61</v>
      </c>
      <c r="D12" s="69"/>
      <c r="E12" s="94">
        <f>Таблица!B40</f>
        <v>0</v>
      </c>
      <c r="F12" s="94"/>
      <c r="G12" s="95" t="e">
        <f t="shared" ref="G12:G14" si="1">E12/$G$5</f>
        <v>#DIV/0!</v>
      </c>
      <c r="H12" s="95"/>
      <c r="I12" s="88" t="s">
        <v>14</v>
      </c>
      <c r="J12" s="88"/>
      <c r="K12" s="88">
        <f>COUNTIF(Таблица!$AG$4:$AG$33,1)</f>
        <v>0</v>
      </c>
      <c r="L12" s="88"/>
      <c r="M12" s="88" t="s">
        <v>14</v>
      </c>
      <c r="N12" s="88"/>
      <c r="O12" s="88">
        <f>COUNTIF(Таблица!$AH$4:$AH$33,1)</f>
        <v>0</v>
      </c>
      <c r="P12" s="88"/>
      <c r="U12" s="94" t="s">
        <v>103</v>
      </c>
      <c r="V12" s="94"/>
      <c r="W12" s="94"/>
      <c r="X12" s="94"/>
      <c r="Y12" s="94"/>
      <c r="Z12" s="94"/>
      <c r="AA12" s="94"/>
      <c r="AB12" s="94" t="s">
        <v>116</v>
      </c>
      <c r="AC12" s="94"/>
      <c r="AD12" s="94"/>
      <c r="AE12" s="94"/>
      <c r="AF12" s="54"/>
      <c r="AG12" s="54"/>
    </row>
    <row r="13" spans="1:40" ht="28.5" customHeight="1" x14ac:dyDescent="0.25">
      <c r="A13" s="27">
        <v>81</v>
      </c>
      <c r="B13" s="23">
        <v>-90</v>
      </c>
      <c r="C13" s="68" t="s">
        <v>61</v>
      </c>
      <c r="D13" s="69"/>
      <c r="E13" s="94">
        <f>Таблица!B41</f>
        <v>0</v>
      </c>
      <c r="F13" s="94"/>
      <c r="G13" s="95" t="e">
        <f t="shared" si="1"/>
        <v>#DIV/0!</v>
      </c>
      <c r="H13" s="95"/>
      <c r="I13" s="88" t="s">
        <v>15</v>
      </c>
      <c r="J13" s="88"/>
      <c r="K13" s="88">
        <f>COUNTIF(Таблица!$AG$4:$AG$33,2)</f>
        <v>0</v>
      </c>
      <c r="L13" s="88"/>
      <c r="M13" s="88" t="s">
        <v>15</v>
      </c>
      <c r="N13" s="88"/>
      <c r="O13" s="88">
        <f>COUNTIF(Таблица!$AH$4:$AH$33,2)</f>
        <v>0</v>
      </c>
      <c r="P13" s="88"/>
      <c r="U13" s="94" t="s">
        <v>104</v>
      </c>
      <c r="V13" s="94"/>
      <c r="W13" s="94"/>
      <c r="X13" s="94"/>
      <c r="Y13" s="94"/>
      <c r="Z13" s="94"/>
      <c r="AA13" s="94"/>
      <c r="AB13" s="94" t="s">
        <v>117</v>
      </c>
      <c r="AC13" s="94"/>
      <c r="AD13" s="94"/>
      <c r="AE13" s="94"/>
      <c r="AF13" s="54"/>
      <c r="AG13" s="54"/>
    </row>
    <row r="14" spans="1:40" ht="28.5" customHeight="1" x14ac:dyDescent="0.25">
      <c r="A14" s="27">
        <v>91</v>
      </c>
      <c r="B14" s="23">
        <v>-100</v>
      </c>
      <c r="C14" s="68" t="s">
        <v>61</v>
      </c>
      <c r="D14" s="69"/>
      <c r="E14" s="94">
        <f>Таблица!B42</f>
        <v>0</v>
      </c>
      <c r="F14" s="94"/>
      <c r="G14" s="95" t="e">
        <f t="shared" si="1"/>
        <v>#DIV/0!</v>
      </c>
      <c r="H14" s="95"/>
      <c r="I14" s="106" t="s">
        <v>126</v>
      </c>
      <c r="J14" s="106"/>
      <c r="K14" s="106"/>
      <c r="L14" s="106"/>
      <c r="M14" s="106" t="s">
        <v>127</v>
      </c>
      <c r="N14" s="106"/>
      <c r="O14" s="106"/>
      <c r="P14" s="106"/>
      <c r="U14" s="94" t="s">
        <v>105</v>
      </c>
      <c r="V14" s="94"/>
      <c r="W14" s="94"/>
      <c r="X14" s="94"/>
      <c r="Y14" s="94"/>
      <c r="Z14" s="94"/>
      <c r="AA14" s="94"/>
      <c r="AB14" s="94" t="s">
        <v>118</v>
      </c>
      <c r="AC14" s="94"/>
      <c r="AD14" s="94"/>
      <c r="AE14" s="94"/>
      <c r="AF14" s="54"/>
      <c r="AG14" s="54"/>
    </row>
    <row r="15" spans="1:40" ht="28.5" customHeight="1" x14ac:dyDescent="0.25">
      <c r="A15" s="94" t="s">
        <v>57</v>
      </c>
      <c r="B15" s="94"/>
      <c r="C15" s="94"/>
      <c r="D15" s="94"/>
      <c r="E15" s="94"/>
      <c r="F15" s="94"/>
      <c r="G15" s="94"/>
      <c r="H15" s="94"/>
      <c r="I15" s="88" t="s">
        <v>13</v>
      </c>
      <c r="J15" s="88"/>
      <c r="K15" s="88">
        <f>COUNTIF(Таблица!$AI$4:$AI$33,0)</f>
        <v>0</v>
      </c>
      <c r="L15" s="88"/>
      <c r="M15" s="88" t="s">
        <v>13</v>
      </c>
      <c r="N15" s="88"/>
      <c r="O15" s="88">
        <f>COUNTIF(Таблица!$AJ$4:$AJ$33,0)</f>
        <v>0</v>
      </c>
      <c r="P15" s="88"/>
    </row>
    <row r="16" spans="1:40" ht="28.5" customHeight="1" x14ac:dyDescent="0.25">
      <c r="A16" s="88" t="s">
        <v>56</v>
      </c>
      <c r="B16" s="88"/>
      <c r="C16" s="88"/>
      <c r="D16" s="88"/>
      <c r="E16" s="112" t="s">
        <v>58</v>
      </c>
      <c r="F16" s="112"/>
      <c r="G16" s="112"/>
      <c r="H16" s="112"/>
      <c r="I16" s="88" t="s">
        <v>14</v>
      </c>
      <c r="J16" s="88"/>
      <c r="K16" s="88">
        <f>COUNTIF(Таблица!$AI$4:$AI$33,1)</f>
        <v>0</v>
      </c>
      <c r="L16" s="88"/>
      <c r="M16" s="88" t="s">
        <v>14</v>
      </c>
      <c r="N16" s="88"/>
      <c r="O16" s="88">
        <f>COUNTIF(Таблица!$AJ$4:$AJ$33,1)</f>
        <v>0</v>
      </c>
      <c r="P16" s="88"/>
      <c r="U16" s="93" t="s">
        <v>99</v>
      </c>
      <c r="V16" s="93"/>
      <c r="W16" s="93"/>
      <c r="X16" s="93"/>
      <c r="Y16" s="93"/>
      <c r="Z16" s="93"/>
      <c r="AA16" s="93"/>
      <c r="AB16" s="93" t="s">
        <v>106</v>
      </c>
      <c r="AC16" s="93"/>
      <c r="AD16" s="93"/>
      <c r="AE16" s="93"/>
      <c r="AF16" s="53"/>
      <c r="AG16" s="53"/>
    </row>
    <row r="17" spans="1:33" ht="28.5" customHeight="1" x14ac:dyDescent="0.25">
      <c r="A17" s="113" t="s">
        <v>119</v>
      </c>
      <c r="B17" s="113"/>
      <c r="C17" s="113"/>
      <c r="D17" s="113"/>
      <c r="E17" s="122">
        <v>36</v>
      </c>
      <c r="F17" s="123"/>
      <c r="G17" s="123"/>
      <c r="H17" s="123"/>
      <c r="I17" s="88" t="s">
        <v>15</v>
      </c>
      <c r="J17" s="88"/>
      <c r="K17" s="88">
        <f>COUNTIF(Таблица!$AI$4:$AI$33,2)</f>
        <v>0</v>
      </c>
      <c r="L17" s="88"/>
      <c r="M17" s="88" t="s">
        <v>15</v>
      </c>
      <c r="N17" s="88"/>
      <c r="O17" s="88">
        <f>COUNTIF(Таблица!$AJ$4:$AJ$33,2)</f>
        <v>0</v>
      </c>
      <c r="P17" s="88"/>
      <c r="U17" s="94" t="s">
        <v>107</v>
      </c>
      <c r="V17" s="94"/>
      <c r="W17" s="94"/>
      <c r="X17" s="94"/>
      <c r="Y17" s="94"/>
      <c r="Z17" s="94"/>
      <c r="AA17" s="94"/>
      <c r="AB17" s="94" t="str">
        <f>IF(COUNTBLANK(Таблица!$AS$4:$AS$33)=30,"",COUNTIF(Таблица!$AS$4:$AS$33,2))</f>
        <v/>
      </c>
      <c r="AC17" s="94"/>
      <c r="AD17" s="94"/>
      <c r="AE17" s="94"/>
      <c r="AF17" s="54"/>
      <c r="AG17" s="54"/>
    </row>
    <row r="18" spans="1:33" ht="28.5" customHeight="1" x14ac:dyDescent="0.25">
      <c r="A18" s="124" t="s">
        <v>87</v>
      </c>
      <c r="B18" s="124"/>
      <c r="C18" s="124"/>
      <c r="D18" s="124"/>
      <c r="E18" s="125" t="str">
        <f>Таблица!AQ34</f>
        <v/>
      </c>
      <c r="F18" s="125"/>
      <c r="G18" s="125"/>
      <c r="H18" s="125"/>
      <c r="I18" s="106" t="s">
        <v>128</v>
      </c>
      <c r="J18" s="106"/>
      <c r="K18" s="106"/>
      <c r="L18" s="106"/>
      <c r="U18" s="94" t="s">
        <v>108</v>
      </c>
      <c r="V18" s="94"/>
      <c r="W18" s="94"/>
      <c r="X18" s="94"/>
      <c r="Y18" s="94"/>
      <c r="Z18" s="94"/>
      <c r="AA18" s="94"/>
      <c r="AB18" s="94" t="str">
        <f>IF(COUNTBLANK(Таблица!$AS$4:$AS$33)=30,"",COUNTIF(Таблица!$AS$4:$AS$33,3))</f>
        <v/>
      </c>
      <c r="AC18" s="94"/>
      <c r="AD18" s="94"/>
      <c r="AE18" s="94"/>
      <c r="AF18" s="54"/>
      <c r="AG18" s="54"/>
    </row>
    <row r="19" spans="1:33" ht="28.5" customHeight="1" x14ac:dyDescent="0.25">
      <c r="A19" s="124"/>
      <c r="B19" s="124"/>
      <c r="C19" s="124"/>
      <c r="D19" s="124"/>
      <c r="E19" s="125"/>
      <c r="F19" s="125"/>
      <c r="G19" s="125"/>
      <c r="H19" s="125"/>
      <c r="I19" s="88" t="s">
        <v>13</v>
      </c>
      <c r="J19" s="88"/>
      <c r="K19" s="88">
        <f>COUNTIF(Таблица!$AK$4:$AK$33,0)</f>
        <v>0</v>
      </c>
      <c r="L19" s="88"/>
      <c r="U19" s="94" t="s">
        <v>109</v>
      </c>
      <c r="V19" s="94"/>
      <c r="W19" s="94"/>
      <c r="X19" s="94"/>
      <c r="Y19" s="94"/>
      <c r="Z19" s="94"/>
      <c r="AA19" s="94"/>
      <c r="AB19" s="94" t="str">
        <f>IF(COUNTBLANK(Таблица!$AS$4:$AS$33)=30,"",COUNTIF(Таблица!$AS$4:$AS$33,4))</f>
        <v/>
      </c>
      <c r="AC19" s="94"/>
      <c r="AD19" s="94"/>
      <c r="AE19" s="94"/>
      <c r="AF19" s="54"/>
      <c r="AG19" s="54"/>
    </row>
    <row r="20" spans="1:33" ht="28.5" customHeight="1" x14ac:dyDescent="0.25">
      <c r="A20" s="124" t="s">
        <v>88</v>
      </c>
      <c r="B20" s="124"/>
      <c r="C20" s="124"/>
      <c r="D20" s="124"/>
      <c r="E20" s="100" t="str">
        <f>Таблица!AR34</f>
        <v/>
      </c>
      <c r="F20" s="101"/>
      <c r="G20" s="101"/>
      <c r="H20" s="104" t="s">
        <v>90</v>
      </c>
      <c r="I20" s="88" t="s">
        <v>14</v>
      </c>
      <c r="J20" s="88"/>
      <c r="K20" s="88">
        <f>COUNTIF(Таблица!$AK$4:$AK$33,1)</f>
        <v>0</v>
      </c>
      <c r="L20" s="88"/>
      <c r="U20" s="94" t="s">
        <v>110</v>
      </c>
      <c r="V20" s="94"/>
      <c r="W20" s="94"/>
      <c r="X20" s="94"/>
      <c r="Y20" s="94"/>
      <c r="Z20" s="94"/>
      <c r="AA20" s="94"/>
      <c r="AB20" s="94" t="str">
        <f>IF(COUNTBLANK(Таблица!$AS$4:$AS$33)=30,"",COUNTIF(Таблица!$AS$4:$AS$33,5))</f>
        <v/>
      </c>
      <c r="AC20" s="94"/>
      <c r="AD20" s="94"/>
      <c r="AE20" s="94"/>
      <c r="AF20" s="54"/>
      <c r="AG20" s="54"/>
    </row>
    <row r="21" spans="1:33" ht="28.5" customHeight="1" x14ac:dyDescent="0.25">
      <c r="A21" s="124"/>
      <c r="B21" s="124"/>
      <c r="C21" s="124"/>
      <c r="D21" s="124"/>
      <c r="E21" s="102"/>
      <c r="F21" s="103"/>
      <c r="G21" s="103"/>
      <c r="H21" s="105"/>
      <c r="I21" s="88" t="s">
        <v>15</v>
      </c>
      <c r="J21" s="88"/>
      <c r="K21" s="88">
        <f>COUNTIF(Таблица!$AK$4:$AK$33,2)</f>
        <v>0</v>
      </c>
      <c r="L21" s="88"/>
      <c r="Q21" s="28"/>
      <c r="R21" s="28"/>
      <c r="S21" s="28"/>
      <c r="T21" s="28"/>
    </row>
    <row r="22" spans="1:33" ht="28.5" customHeight="1" x14ac:dyDescent="0.25">
      <c r="A22" s="98" t="s">
        <v>10</v>
      </c>
      <c r="B22" s="98"/>
      <c r="C22" s="98"/>
      <c r="D22" s="98"/>
      <c r="E22" s="98"/>
      <c r="F22" s="98"/>
      <c r="G22" s="98"/>
      <c r="H22" s="98"/>
      <c r="I22" s="98" t="s">
        <v>9</v>
      </c>
      <c r="J22" s="98"/>
      <c r="K22" s="98"/>
      <c r="L22" s="98"/>
      <c r="M22" s="98"/>
      <c r="N22" s="98"/>
      <c r="O22" s="98"/>
      <c r="P22" s="98"/>
      <c r="Q22" s="28"/>
      <c r="R22" s="28"/>
      <c r="S22" s="28"/>
      <c r="T22" s="28"/>
      <c r="U22" s="94" t="s">
        <v>111</v>
      </c>
      <c r="V22" s="94"/>
      <c r="W22" s="94"/>
      <c r="X22" s="94"/>
      <c r="Y22" s="94"/>
      <c r="Z22" s="94"/>
      <c r="AA22" s="94"/>
      <c r="AB22" s="95" t="e">
        <f>(AB19+AB20)/$G$5</f>
        <v>#VALUE!</v>
      </c>
      <c r="AC22" s="95"/>
      <c r="AD22" s="95"/>
      <c r="AE22" s="95"/>
      <c r="AF22" s="55"/>
      <c r="AG22" s="55"/>
    </row>
    <row r="23" spans="1:33" ht="28.5" customHeight="1" x14ac:dyDescent="0.25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28"/>
      <c r="R23" s="28"/>
      <c r="S23" s="28"/>
      <c r="T23" s="28"/>
      <c r="U23" s="94" t="s">
        <v>112</v>
      </c>
      <c r="V23" s="94"/>
      <c r="W23" s="94"/>
      <c r="X23" s="94"/>
      <c r="Y23" s="94"/>
      <c r="Z23" s="94"/>
      <c r="AA23" s="94"/>
      <c r="AB23" s="95" t="e">
        <f>(SUM(AB18:AE20))/$G$5</f>
        <v>#DIV/0!</v>
      </c>
      <c r="AC23" s="95"/>
      <c r="AD23" s="95"/>
      <c r="AE23" s="95"/>
      <c r="AF23" s="55"/>
      <c r="AG23" s="55"/>
    </row>
    <row r="24" spans="1:33" ht="28.5" customHeight="1" x14ac:dyDescent="0.25">
      <c r="A24" s="98" t="s">
        <v>11</v>
      </c>
      <c r="B24" s="98"/>
      <c r="C24" s="98"/>
      <c r="D24" s="98"/>
      <c r="E24" s="98"/>
      <c r="F24" s="98"/>
      <c r="G24" s="98"/>
      <c r="H24" s="98"/>
      <c r="I24" s="98" t="s">
        <v>12</v>
      </c>
      <c r="J24" s="98"/>
      <c r="K24" s="98"/>
      <c r="L24" s="98"/>
      <c r="M24" s="98"/>
      <c r="N24" s="98"/>
      <c r="O24" s="98"/>
      <c r="P24" s="98"/>
      <c r="Q24" s="28"/>
      <c r="R24" s="28"/>
      <c r="S24" s="28"/>
      <c r="T24" s="28"/>
      <c r="U24" s="94" t="s">
        <v>113</v>
      </c>
      <c r="V24" s="94"/>
      <c r="W24" s="94"/>
      <c r="X24" s="94"/>
      <c r="Y24" s="94"/>
      <c r="Z24" s="94"/>
      <c r="AA24" s="94"/>
      <c r="AB24" s="95" t="e">
        <f>(AB20*1+AB19*0.64+AB18*0.32+AB17*0.16)/G5</f>
        <v>#VALUE!</v>
      </c>
      <c r="AC24" s="95"/>
      <c r="AD24" s="95"/>
      <c r="AE24" s="95"/>
      <c r="AF24" s="55"/>
      <c r="AG24" s="55"/>
    </row>
    <row r="25" spans="1:33" ht="28.5" customHeight="1" x14ac:dyDescent="0.25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28"/>
      <c r="R25" s="28"/>
      <c r="S25" s="28"/>
      <c r="T25" s="28"/>
      <c r="U25" s="28"/>
    </row>
    <row r="26" spans="1:33" ht="28.5" customHeight="1" x14ac:dyDescent="0.25"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</row>
  </sheetData>
  <sheetProtection algorithmName="SHA-512" hashValue="oQVOi9mYbD+lC67ifr5x1oHbzLrk66rWBGbJi5jaXb4iibWaQ9gJS1ItMoI1ojOt1KB0siZV6cNvqSQh5jqkaw==" saltValue="SkCHmRVFJQVD3jVVSxlzqw==" spinCount="100000" sheet="1" objects="1" scenarios="1"/>
  <mergeCells count="153">
    <mergeCell ref="Q1:AH1"/>
    <mergeCell ref="V5:AB5"/>
    <mergeCell ref="V6:AB6"/>
    <mergeCell ref="V7:AB7"/>
    <mergeCell ref="V8:AB8"/>
    <mergeCell ref="V3:AB4"/>
    <mergeCell ref="U3:U4"/>
    <mergeCell ref="AC3:AC4"/>
    <mergeCell ref="AD3:AD4"/>
    <mergeCell ref="AE3:AE4"/>
    <mergeCell ref="AH3:AH4"/>
    <mergeCell ref="A18:D19"/>
    <mergeCell ref="A20:D21"/>
    <mergeCell ref="E18:H19"/>
    <mergeCell ref="I11:J11"/>
    <mergeCell ref="M11:N11"/>
    <mergeCell ref="O11:P11"/>
    <mergeCell ref="K11:L11"/>
    <mergeCell ref="A15:H15"/>
    <mergeCell ref="I23:P23"/>
    <mergeCell ref="I14:L14"/>
    <mergeCell ref="M14:P14"/>
    <mergeCell ref="I16:J16"/>
    <mergeCell ref="K16:L16"/>
    <mergeCell ref="I17:J17"/>
    <mergeCell ref="K17:L17"/>
    <mergeCell ref="M17:N17"/>
    <mergeCell ref="O17:P17"/>
    <mergeCell ref="C14:D14"/>
    <mergeCell ref="E12:F12"/>
    <mergeCell ref="G12:H12"/>
    <mergeCell ref="E13:F13"/>
    <mergeCell ref="G13:H13"/>
    <mergeCell ref="E14:F14"/>
    <mergeCell ref="G14:H14"/>
    <mergeCell ref="I2:L2"/>
    <mergeCell ref="M2:P2"/>
    <mergeCell ref="I6:L6"/>
    <mergeCell ref="M6:P6"/>
    <mergeCell ref="K5:L5"/>
    <mergeCell ref="M5:N5"/>
    <mergeCell ref="O5:P5"/>
    <mergeCell ref="I4:J4"/>
    <mergeCell ref="K4:L4"/>
    <mergeCell ref="E17:H17"/>
    <mergeCell ref="M4:N4"/>
    <mergeCell ref="M16:N16"/>
    <mergeCell ref="K15:L15"/>
    <mergeCell ref="G9:H9"/>
    <mergeCell ref="G8:H8"/>
    <mergeCell ref="G11:H11"/>
    <mergeCell ref="O4:P4"/>
    <mergeCell ref="I5:J5"/>
    <mergeCell ref="I7:J7"/>
    <mergeCell ref="K7:L7"/>
    <mergeCell ref="M7:N7"/>
    <mergeCell ref="O7:P7"/>
    <mergeCell ref="O9:P9"/>
    <mergeCell ref="I8:J8"/>
    <mergeCell ref="K8:L8"/>
    <mergeCell ref="M8:N8"/>
    <mergeCell ref="O8:P8"/>
    <mergeCell ref="I9:J9"/>
    <mergeCell ref="K9:L9"/>
    <mergeCell ref="M9:N9"/>
    <mergeCell ref="M10:P10"/>
    <mergeCell ref="I12:J12"/>
    <mergeCell ref="I13:J13"/>
    <mergeCell ref="K13:L13"/>
    <mergeCell ref="I15:J15"/>
    <mergeCell ref="A1:P1"/>
    <mergeCell ref="A2:C2"/>
    <mergeCell ref="I22:P22"/>
    <mergeCell ref="A3:C3"/>
    <mergeCell ref="I3:J3"/>
    <mergeCell ref="K3:L3"/>
    <mergeCell ref="M3:N3"/>
    <mergeCell ref="O3:P3"/>
    <mergeCell ref="G5:H6"/>
    <mergeCell ref="G10:H10"/>
    <mergeCell ref="E16:H16"/>
    <mergeCell ref="A17:D17"/>
    <mergeCell ref="C9:D9"/>
    <mergeCell ref="C10:D10"/>
    <mergeCell ref="C11:D11"/>
    <mergeCell ref="D2:H2"/>
    <mergeCell ref="D3:H3"/>
    <mergeCell ref="G4:H4"/>
    <mergeCell ref="E9:F9"/>
    <mergeCell ref="I18:L18"/>
    <mergeCell ref="A5:F6"/>
    <mergeCell ref="U14:AA14"/>
    <mergeCell ref="AB14:AE14"/>
    <mergeCell ref="U16:AA16"/>
    <mergeCell ref="AB16:AE16"/>
    <mergeCell ref="I25:P25"/>
    <mergeCell ref="A4:F4"/>
    <mergeCell ref="A22:H22"/>
    <mergeCell ref="A23:H23"/>
    <mergeCell ref="A24:H24"/>
    <mergeCell ref="A7:F7"/>
    <mergeCell ref="A25:H25"/>
    <mergeCell ref="A8:D8"/>
    <mergeCell ref="E8:F8"/>
    <mergeCell ref="I24:P24"/>
    <mergeCell ref="E10:F10"/>
    <mergeCell ref="E11:F11"/>
    <mergeCell ref="A16:D16"/>
    <mergeCell ref="G7:H7"/>
    <mergeCell ref="C12:D12"/>
    <mergeCell ref="C13:D13"/>
    <mergeCell ref="E20:G21"/>
    <mergeCell ref="H20:H21"/>
    <mergeCell ref="I10:L10"/>
    <mergeCell ref="K12:L12"/>
    <mergeCell ref="U23:AA23"/>
    <mergeCell ref="AB23:AE23"/>
    <mergeCell ref="U24:AA24"/>
    <mergeCell ref="AB24:AE24"/>
    <mergeCell ref="U17:AA17"/>
    <mergeCell ref="AB17:AE17"/>
    <mergeCell ref="U18:AA18"/>
    <mergeCell ref="AB18:AE18"/>
    <mergeCell ref="U19:AA19"/>
    <mergeCell ref="AB19:AE19"/>
    <mergeCell ref="U20:AA20"/>
    <mergeCell ref="AB20:AE20"/>
    <mergeCell ref="U22:AA22"/>
    <mergeCell ref="AB22:AE22"/>
    <mergeCell ref="I19:J19"/>
    <mergeCell ref="K19:L19"/>
    <mergeCell ref="I20:J20"/>
    <mergeCell ref="K20:L20"/>
    <mergeCell ref="I21:J21"/>
    <mergeCell ref="K21:L21"/>
    <mergeCell ref="AF3:AF4"/>
    <mergeCell ref="AG3:AG4"/>
    <mergeCell ref="M12:N12"/>
    <mergeCell ref="O12:P12"/>
    <mergeCell ref="M13:N13"/>
    <mergeCell ref="O13:P13"/>
    <mergeCell ref="M15:N15"/>
    <mergeCell ref="O15:P15"/>
    <mergeCell ref="O16:P16"/>
    <mergeCell ref="U9:AE9"/>
    <mergeCell ref="U10:AA10"/>
    <mergeCell ref="AB10:AE10"/>
    <mergeCell ref="U11:AA11"/>
    <mergeCell ref="AB11:AE11"/>
    <mergeCell ref="U12:AA12"/>
    <mergeCell ref="AB12:AE12"/>
    <mergeCell ref="U13:AA13"/>
    <mergeCell ref="AB13:AE13"/>
  </mergeCells>
  <pageMargins left="0.51181102362204722" right="0.51181102362204722" top="0.74803149606299213" bottom="0.74803149606299213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zoomScale="60" zoomScaleNormal="60" workbookViewId="0">
      <selection sqref="A1:S1"/>
    </sheetView>
  </sheetViews>
  <sheetFormatPr defaultRowHeight="15" x14ac:dyDescent="0.25"/>
  <cols>
    <col min="1" max="19" width="4.5703125" customWidth="1"/>
  </cols>
  <sheetData>
    <row r="1" spans="1:19" ht="21.75" thickBot="1" x14ac:dyDescent="0.3">
      <c r="A1" s="133" t="s">
        <v>50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6"/>
      <c r="S1" s="137"/>
    </row>
    <row r="2" spans="1:19" ht="19.5" thickBot="1" x14ac:dyDescent="0.3">
      <c r="A2" s="138" t="s">
        <v>44</v>
      </c>
      <c r="B2" s="139"/>
      <c r="C2" s="139"/>
      <c r="D2" s="140"/>
      <c r="E2" s="15"/>
      <c r="F2" s="15"/>
      <c r="G2" s="15"/>
      <c r="H2" s="15"/>
      <c r="I2" s="15"/>
      <c r="J2" s="15"/>
      <c r="K2" s="15"/>
      <c r="L2" s="15"/>
      <c r="M2" s="16"/>
      <c r="N2" s="138" t="s">
        <v>1</v>
      </c>
      <c r="O2" s="139"/>
      <c r="P2" s="139"/>
      <c r="Q2" s="139"/>
      <c r="R2" s="17"/>
      <c r="S2" s="18"/>
    </row>
    <row r="3" spans="1:19" ht="18.75" x14ac:dyDescent="0.25">
      <c r="A3" s="138" t="s">
        <v>45</v>
      </c>
      <c r="B3" s="139"/>
      <c r="C3" s="139"/>
      <c r="D3" s="140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9"/>
      <c r="S3" s="19"/>
    </row>
    <row r="4" spans="1:19" ht="18.75" x14ac:dyDescent="0.25">
      <c r="A4" s="138" t="s">
        <v>46</v>
      </c>
      <c r="B4" s="139"/>
      <c r="C4" s="139"/>
      <c r="D4" s="140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ht="18.75" x14ac:dyDescent="0.25">
      <c r="A5" s="138" t="s">
        <v>47</v>
      </c>
      <c r="B5" s="139"/>
      <c r="C5" s="139"/>
      <c r="D5" s="14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18.75" x14ac:dyDescent="0.25">
      <c r="A6" s="132" t="s">
        <v>48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</row>
    <row r="7" spans="1:19" ht="18.75" x14ac:dyDescent="0.25">
      <c r="A7" s="20">
        <v>1</v>
      </c>
      <c r="B7" s="15"/>
      <c r="C7" s="15"/>
      <c r="D7" s="15"/>
      <c r="E7" s="15"/>
      <c r="F7" s="15"/>
      <c r="G7" s="15"/>
      <c r="H7" s="15"/>
      <c r="I7" s="15"/>
      <c r="J7" s="20">
        <v>12</v>
      </c>
      <c r="K7" s="15"/>
      <c r="L7" s="15"/>
      <c r="M7" s="15"/>
      <c r="N7" s="15"/>
      <c r="O7" s="15"/>
      <c r="P7" s="15"/>
      <c r="Q7" s="15"/>
      <c r="R7" s="15"/>
      <c r="S7" s="15"/>
    </row>
    <row r="8" spans="1:19" ht="18.75" x14ac:dyDescent="0.25">
      <c r="A8" s="20">
        <v>2</v>
      </c>
      <c r="B8" s="15"/>
      <c r="C8" s="15"/>
      <c r="D8" s="15"/>
      <c r="E8" s="15"/>
      <c r="F8" s="15"/>
      <c r="G8" s="15"/>
      <c r="H8" s="15"/>
      <c r="I8" s="15"/>
      <c r="J8" s="20">
        <v>13</v>
      </c>
      <c r="K8" s="15"/>
      <c r="L8" s="15"/>
      <c r="M8" s="15"/>
      <c r="N8" s="15"/>
      <c r="O8" s="15"/>
      <c r="P8" s="15"/>
      <c r="Q8" s="15"/>
      <c r="R8" s="15"/>
      <c r="S8" s="15"/>
    </row>
    <row r="9" spans="1:19" ht="18.75" x14ac:dyDescent="0.25">
      <c r="A9" s="20">
        <v>3</v>
      </c>
      <c r="B9" s="15"/>
      <c r="C9" s="15"/>
      <c r="D9" s="15"/>
      <c r="E9" s="15"/>
      <c r="F9" s="15"/>
      <c r="G9" s="15"/>
      <c r="H9" s="15"/>
      <c r="I9" s="15"/>
      <c r="J9" s="20">
        <v>14</v>
      </c>
      <c r="K9" s="15"/>
      <c r="L9" s="15"/>
      <c r="M9" s="15"/>
      <c r="N9" s="15"/>
      <c r="O9" s="15"/>
      <c r="P9" s="15"/>
      <c r="Q9" s="15"/>
      <c r="R9" s="15"/>
      <c r="S9" s="15"/>
    </row>
    <row r="10" spans="1:19" ht="18.75" x14ac:dyDescent="0.25">
      <c r="A10" s="20">
        <v>4</v>
      </c>
      <c r="B10" s="15"/>
      <c r="C10" s="15"/>
      <c r="D10" s="15"/>
      <c r="E10" s="15"/>
      <c r="F10" s="15"/>
      <c r="G10" s="15"/>
      <c r="H10" s="15"/>
      <c r="I10" s="15"/>
      <c r="J10" s="20">
        <v>15</v>
      </c>
      <c r="K10" s="15"/>
      <c r="L10" s="15"/>
      <c r="M10" s="15"/>
      <c r="N10" s="15"/>
      <c r="O10" s="15"/>
      <c r="P10" s="15"/>
      <c r="Q10" s="15"/>
      <c r="R10" s="15"/>
      <c r="S10" s="15"/>
    </row>
    <row r="11" spans="1:19" ht="18.75" x14ac:dyDescent="0.25">
      <c r="A11" s="20">
        <v>5</v>
      </c>
      <c r="B11" s="15"/>
      <c r="C11" s="15"/>
      <c r="D11" s="15"/>
      <c r="E11" s="15"/>
      <c r="F11" s="15"/>
      <c r="G11" s="15"/>
      <c r="H11" s="15"/>
      <c r="I11" s="15"/>
      <c r="J11" s="20">
        <v>16</v>
      </c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18.75" x14ac:dyDescent="0.25">
      <c r="A12" s="20">
        <v>6</v>
      </c>
      <c r="B12" s="15"/>
      <c r="C12" s="15"/>
      <c r="D12" s="15"/>
      <c r="E12" s="15"/>
      <c r="F12" s="15"/>
      <c r="G12" s="15"/>
      <c r="H12" s="15"/>
      <c r="I12" s="15"/>
      <c r="J12" s="20">
        <v>17</v>
      </c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18.75" x14ac:dyDescent="0.25">
      <c r="A13" s="20">
        <v>7</v>
      </c>
      <c r="B13" s="15"/>
      <c r="C13" s="15"/>
      <c r="D13" s="15"/>
      <c r="E13" s="15"/>
      <c r="F13" s="15"/>
      <c r="G13" s="15"/>
      <c r="H13" s="15"/>
      <c r="I13" s="15"/>
      <c r="J13" s="20">
        <v>18</v>
      </c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18.75" x14ac:dyDescent="0.25">
      <c r="A14" s="20">
        <v>8</v>
      </c>
      <c r="B14" s="15"/>
      <c r="C14" s="15"/>
      <c r="D14" s="15"/>
      <c r="E14" s="15"/>
      <c r="F14" s="15"/>
      <c r="G14" s="15"/>
      <c r="H14" s="15"/>
      <c r="I14" s="15"/>
      <c r="J14" s="20">
        <v>19</v>
      </c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18.75" x14ac:dyDescent="0.25">
      <c r="A15" s="20">
        <v>9</v>
      </c>
      <c r="B15" s="15"/>
      <c r="C15" s="15"/>
      <c r="D15" s="15"/>
      <c r="E15" s="15"/>
      <c r="F15" s="15"/>
      <c r="G15" s="15"/>
      <c r="H15" s="15"/>
      <c r="I15" s="15"/>
      <c r="J15" s="20">
        <v>20</v>
      </c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18.75" x14ac:dyDescent="0.25">
      <c r="A16" s="20">
        <v>10</v>
      </c>
      <c r="B16" s="15"/>
      <c r="C16" s="15"/>
      <c r="D16" s="15"/>
      <c r="E16" s="15"/>
      <c r="F16" s="15"/>
      <c r="G16" s="15"/>
      <c r="H16" s="15"/>
      <c r="I16" s="15"/>
      <c r="J16" s="20">
        <v>21</v>
      </c>
      <c r="K16" s="15"/>
      <c r="L16" s="15"/>
      <c r="M16" s="15"/>
      <c r="N16" s="15"/>
      <c r="O16" s="15"/>
      <c r="P16" s="15"/>
      <c r="Q16" s="15"/>
      <c r="R16" s="15"/>
      <c r="S16" s="15"/>
    </row>
    <row r="17" spans="1:19" ht="18.75" x14ac:dyDescent="0.25">
      <c r="A17" s="20">
        <v>11</v>
      </c>
      <c r="B17" s="15"/>
      <c r="C17" s="15"/>
      <c r="D17" s="15"/>
      <c r="E17" s="15"/>
      <c r="F17" s="15"/>
      <c r="G17" s="15"/>
      <c r="H17" s="15"/>
      <c r="I17" s="15"/>
    </row>
    <row r="18" spans="1:19" ht="21" x14ac:dyDescent="0.25">
      <c r="A18" s="133" t="s">
        <v>49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5"/>
    </row>
  </sheetData>
  <mergeCells count="8">
    <mergeCell ref="A6:S6"/>
    <mergeCell ref="A18:S18"/>
    <mergeCell ref="A1:S1"/>
    <mergeCell ref="A2:D2"/>
    <mergeCell ref="N2:Q2"/>
    <mergeCell ref="A3:D3"/>
    <mergeCell ref="A4:D4"/>
    <mergeCell ref="A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Пояснительная записка</vt:lpstr>
      <vt:lpstr>Списки</vt:lpstr>
      <vt:lpstr>Таблица</vt:lpstr>
      <vt:lpstr>Анализ1</vt:lpstr>
      <vt:lpstr>Бланк</vt:lpstr>
      <vt:lpstr>Списки!Варианты</vt:lpstr>
      <vt:lpstr>Варианты1</vt:lpstr>
      <vt:lpstr>ВариантыA</vt:lpstr>
      <vt:lpstr>ВарФиз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Шамарина</dc:creator>
  <cp:lastModifiedBy>Татьяна</cp:lastModifiedBy>
  <cp:lastPrinted>2016-06-02T17:31:10Z</cp:lastPrinted>
  <dcterms:created xsi:type="dcterms:W3CDTF">2016-01-19T09:37:14Z</dcterms:created>
  <dcterms:modified xsi:type="dcterms:W3CDTF">2018-05-29T14:48:44Z</dcterms:modified>
</cp:coreProperties>
</file>